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ncorsan29\Desktop\"/>
    </mc:Choice>
  </mc:AlternateContent>
  <xr:revisionPtr revIDLastSave="0" documentId="8_{A60B6C27-BAB1-4300-8106-6E7D9B3B736B}" xr6:coauthVersionLast="47" xr6:coauthVersionMax="47" xr10:uidLastSave="{00000000-0000-0000-0000-000000000000}"/>
  <bookViews>
    <workbookView xWindow="-108" yWindow="-108" windowWidth="23256" windowHeight="12576" firstSheet="1" activeTab="1" xr2:uid="{D56C8B11-2ADC-4916-AD38-4A493D7995D3}"/>
  </bookViews>
  <sheets>
    <sheet name="DI 2020" sheetId="1" state="hidden" r:id="rId1"/>
    <sheet name="DI 2021 (1)_BD" sheetId="2" r:id="rId2"/>
    <sheet name="DI 2020 (2) PGA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" l="1"/>
  <c r="G21" i="2"/>
  <c r="F21" i="2" l="1"/>
  <c r="H21" i="2" l="1"/>
  <c r="D9" i="3" l="1"/>
  <c r="E9" i="3"/>
  <c r="F9" i="3"/>
  <c r="G9" i="3"/>
  <c r="H9" i="3"/>
  <c r="D25" i="2"/>
  <c r="E25" i="2"/>
  <c r="F25" i="2"/>
  <c r="H25" i="2"/>
  <c r="D9" i="2"/>
  <c r="E9" i="2"/>
  <c r="F9" i="2"/>
  <c r="G9" i="2"/>
  <c r="H9" i="2"/>
  <c r="C25" i="2"/>
  <c r="C9" i="2"/>
  <c r="C9" i="3" l="1"/>
  <c r="H5" i="3"/>
  <c r="G5" i="3"/>
  <c r="F5" i="3"/>
  <c r="E5" i="3"/>
  <c r="D5" i="3"/>
  <c r="C5" i="3"/>
  <c r="H6" i="2"/>
  <c r="H42" i="2" s="1"/>
  <c r="C6" i="2"/>
  <c r="G6" i="2" l="1"/>
  <c r="G42" i="2" s="1"/>
  <c r="F6" i="2"/>
  <c r="F42" i="2" s="1"/>
  <c r="D6" i="2"/>
  <c r="E6" i="2"/>
  <c r="E42" i="2" s="1"/>
  <c r="C42" i="2"/>
  <c r="D150" i="1"/>
  <c r="C150" i="1" s="1"/>
  <c r="D136" i="1"/>
  <c r="C136" i="1" s="1"/>
  <c r="C149" i="1"/>
  <c r="C134" i="1"/>
  <c r="C135" i="1"/>
  <c r="D190" i="1"/>
  <c r="G184" i="1" s="1"/>
  <c r="D174" i="1"/>
  <c r="C174" i="1" s="1"/>
  <c r="C172" i="1"/>
  <c r="C181" i="1"/>
  <c r="C189" i="1"/>
  <c r="C173" i="1"/>
  <c r="C183" i="1"/>
  <c r="C184" i="1"/>
  <c r="C185" i="1"/>
  <c r="C186" i="1"/>
  <c r="C187" i="1"/>
  <c r="C188" i="1"/>
  <c r="C182" i="1"/>
  <c r="E164" i="1"/>
  <c r="D164" i="1"/>
  <c r="C166" i="1"/>
  <c r="C167" i="1"/>
  <c r="C168" i="1"/>
  <c r="C169" i="1"/>
  <c r="C170" i="1"/>
  <c r="C171" i="1"/>
  <c r="C143" i="1"/>
  <c r="C144" i="1"/>
  <c r="C145" i="1"/>
  <c r="C146" i="1"/>
  <c r="C147" i="1"/>
  <c r="C148" i="1"/>
  <c r="C129" i="1"/>
  <c r="C130" i="1"/>
  <c r="C131" i="1"/>
  <c r="C132" i="1"/>
  <c r="C133" i="1"/>
  <c r="E126" i="1"/>
  <c r="D126" i="1"/>
  <c r="D42" i="2" l="1"/>
  <c r="C190" i="1"/>
  <c r="D191" i="1"/>
  <c r="C191" i="1" s="1"/>
  <c r="C175" i="1"/>
  <c r="C194" i="1"/>
  <c r="C193" i="1"/>
  <c r="C192" i="1"/>
  <c r="C180" i="1"/>
  <c r="C179" i="1"/>
  <c r="E178" i="1"/>
  <c r="D178" i="1"/>
  <c r="C177" i="1"/>
  <c r="C176" i="1"/>
  <c r="C165" i="1"/>
  <c r="C163" i="1"/>
  <c r="C162" i="1"/>
  <c r="E161" i="1"/>
  <c r="D161" i="1"/>
  <c r="D151" i="1"/>
  <c r="C154" i="1"/>
  <c r="C153" i="1"/>
  <c r="C152" i="1"/>
  <c r="C151" i="1"/>
  <c r="C142" i="1"/>
  <c r="C141" i="1"/>
  <c r="C140" i="1"/>
  <c r="E139" i="1"/>
  <c r="D139" i="1"/>
  <c r="C138" i="1"/>
  <c r="C137" i="1"/>
  <c r="C128" i="1"/>
  <c r="C127" i="1"/>
  <c r="C125" i="1"/>
  <c r="C124" i="1"/>
  <c r="E123" i="1"/>
  <c r="D123" i="1"/>
  <c r="D113" i="1"/>
  <c r="C113" i="1" s="1"/>
  <c r="C116" i="1"/>
  <c r="C115" i="1"/>
  <c r="C114" i="1"/>
  <c r="C112" i="1"/>
  <c r="C111" i="1"/>
  <c r="C110" i="1"/>
  <c r="C109" i="1"/>
  <c r="C108" i="1"/>
  <c r="C107" i="1"/>
  <c r="C106" i="1"/>
  <c r="E105" i="1"/>
  <c r="D105" i="1"/>
  <c r="C104" i="1"/>
  <c r="C103" i="1"/>
  <c r="C102" i="1"/>
  <c r="C101" i="1"/>
  <c r="C100" i="1"/>
  <c r="C99" i="1"/>
  <c r="C98" i="1"/>
  <c r="C97" i="1"/>
  <c r="E96" i="1"/>
  <c r="D96" i="1"/>
  <c r="C95" i="1"/>
  <c r="C94" i="1"/>
  <c r="E93" i="1"/>
  <c r="D93" i="1"/>
  <c r="D45" i="1"/>
  <c r="D75" i="1"/>
  <c r="D83" i="1"/>
  <c r="C83" i="1" s="1"/>
  <c r="C86" i="1"/>
  <c r="C85" i="1"/>
  <c r="C84" i="1"/>
  <c r="C82" i="1"/>
  <c r="C81" i="1"/>
  <c r="C80" i="1"/>
  <c r="C79" i="1"/>
  <c r="C78" i="1"/>
  <c r="C77" i="1"/>
  <c r="C76" i="1"/>
  <c r="E75" i="1"/>
  <c r="C74" i="1"/>
  <c r="C73" i="1"/>
  <c r="C72" i="1"/>
  <c r="C71" i="1"/>
  <c r="C70" i="1"/>
  <c r="C69" i="1"/>
  <c r="C68" i="1"/>
  <c r="C67" i="1"/>
  <c r="E66" i="1"/>
  <c r="D66" i="1"/>
  <c r="C65" i="1"/>
  <c r="C64" i="1"/>
  <c r="E63" i="1"/>
  <c r="D63" i="1"/>
  <c r="C56" i="1"/>
  <c r="D53" i="1"/>
  <c r="C53" i="1" s="1"/>
  <c r="E36" i="1"/>
  <c r="D36" i="1"/>
  <c r="C43" i="1"/>
  <c r="C44" i="1"/>
  <c r="C55" i="1"/>
  <c r="C54" i="1"/>
  <c r="C52" i="1"/>
  <c r="C51" i="1"/>
  <c r="C50" i="1"/>
  <c r="C49" i="1"/>
  <c r="C48" i="1"/>
  <c r="C47" i="1"/>
  <c r="C46" i="1"/>
  <c r="E45" i="1"/>
  <c r="C42" i="1"/>
  <c r="C41" i="1"/>
  <c r="C40" i="1"/>
  <c r="C39" i="1"/>
  <c r="C38" i="1"/>
  <c r="C37" i="1"/>
  <c r="C35" i="1"/>
  <c r="C34" i="1"/>
  <c r="E33" i="1"/>
  <c r="D33" i="1"/>
  <c r="D23" i="1"/>
  <c r="C23" i="1" s="1"/>
  <c r="E14" i="1"/>
  <c r="D14" i="1"/>
  <c r="E7" i="1"/>
  <c r="D7" i="1"/>
  <c r="E4" i="1"/>
  <c r="D4" i="1"/>
  <c r="C5" i="1"/>
  <c r="C6" i="1"/>
  <c r="C8" i="1"/>
  <c r="C9" i="1"/>
  <c r="C10" i="1"/>
  <c r="C11" i="1"/>
  <c r="C12" i="1"/>
  <c r="C13" i="1"/>
  <c r="C15" i="1"/>
  <c r="C16" i="1"/>
  <c r="C17" i="1"/>
  <c r="C18" i="1"/>
  <c r="C19" i="1"/>
  <c r="C20" i="1"/>
  <c r="C21" i="1"/>
  <c r="C22" i="1"/>
  <c r="C24" i="1"/>
  <c r="C25" i="1"/>
  <c r="D195" i="1" l="1"/>
  <c r="C164" i="1"/>
  <c r="E87" i="1"/>
  <c r="C96" i="1"/>
  <c r="E195" i="1"/>
  <c r="C178" i="1"/>
  <c r="C161" i="1"/>
  <c r="D87" i="1"/>
  <c r="C126" i="1"/>
  <c r="E117" i="1"/>
  <c r="C105" i="1"/>
  <c r="C139" i="1"/>
  <c r="D155" i="1"/>
  <c r="E155" i="1"/>
  <c r="C123" i="1"/>
  <c r="D117" i="1"/>
  <c r="C93" i="1"/>
  <c r="C66" i="1"/>
  <c r="C45" i="1"/>
  <c r="C75" i="1"/>
  <c r="C63" i="1"/>
  <c r="E27" i="1"/>
  <c r="D27" i="1"/>
  <c r="E57" i="1"/>
  <c r="C36" i="1"/>
  <c r="D57" i="1"/>
  <c r="C33" i="1"/>
  <c r="C4" i="1"/>
  <c r="C14" i="1"/>
  <c r="C7" i="1"/>
  <c r="C195" i="1" l="1"/>
  <c r="C117" i="1"/>
  <c r="C155" i="1"/>
  <c r="C87" i="1"/>
  <c r="C27" i="1"/>
  <c r="C57" i="1"/>
</calcChain>
</file>

<file path=xl/sharedStrings.xml><?xml version="1.0" encoding="utf-8"?>
<sst xmlns="http://schemas.openxmlformats.org/spreadsheetml/2006/main" count="243" uniqueCount="76">
  <si>
    <t>RENDA FIXA</t>
  </si>
  <si>
    <t>Fundo Votorantim Quaraí</t>
  </si>
  <si>
    <t>Fundo Safra Piratini</t>
  </si>
  <si>
    <t>RENDA VARIÁVEL</t>
  </si>
  <si>
    <t>Fundo Bahia AM Valuation FIC Ações</t>
  </si>
  <si>
    <t>Fundo Oceana Valor FIC Ações</t>
  </si>
  <si>
    <t>Fundo Oceana Selection FIA</t>
  </si>
  <si>
    <t>Fundo Santander Seleção 30 FIC Ações</t>
  </si>
  <si>
    <t xml:space="preserve">Fundo Bradesco Selection FI Ações </t>
  </si>
  <si>
    <t>Fundo Itaú Dunamis FIC FIA</t>
  </si>
  <si>
    <t>INVESTIMENTOS ESTRUTURADOS</t>
  </si>
  <si>
    <t>Empreendedor Brasil FIP Multiestratégia</t>
  </si>
  <si>
    <t>Fundo Bahia AM Marau FIC FIM</t>
  </si>
  <si>
    <t>Fundo Adam Macro Strategy II FIC FIM</t>
  </si>
  <si>
    <t>Fundo SPX Nimitz Estruturado FIC Multimercado</t>
  </si>
  <si>
    <t>Fundo Kapitalo Kappa FIN FIC Multimercado</t>
  </si>
  <si>
    <t>Fundo Kinea Chronos FI Multimercado</t>
  </si>
  <si>
    <t>Fundo Itaú Hedge Plus FIC Multimercado</t>
  </si>
  <si>
    <t>Fundo JGP Strategy Estruturado</t>
  </si>
  <si>
    <t>EMPRÉSTIMOS</t>
  </si>
  <si>
    <t>IMÓVEIS</t>
  </si>
  <si>
    <t>BD</t>
  </si>
  <si>
    <t>PGA</t>
  </si>
  <si>
    <t>Consolidado</t>
  </si>
  <si>
    <t>DISPONÍVEL</t>
  </si>
  <si>
    <t>CONTAS A PAGAR/RECEBER</t>
  </si>
  <si>
    <t>BOVB11</t>
  </si>
  <si>
    <t>SMAL11</t>
  </si>
  <si>
    <t>Fundo Legacy Capital II FIC Multimercado</t>
  </si>
  <si>
    <t>Fundo Votorantim Uruguai Multimercado FICFI</t>
  </si>
  <si>
    <t>Fundo Votorantim Sinos Ações FICFI</t>
  </si>
  <si>
    <t>BOVA11</t>
  </si>
  <si>
    <t>Fundo BV Soberano Renda Fixa REF DI</t>
  </si>
  <si>
    <t>Fundo Apex Equity Hedge FI Multimercado</t>
  </si>
  <si>
    <t>Valores a Pagar/Receber</t>
  </si>
  <si>
    <t>Tesouraria</t>
  </si>
  <si>
    <t>Operação Compromissada</t>
  </si>
  <si>
    <t>Renda Fixa</t>
  </si>
  <si>
    <t>Renda Variável</t>
  </si>
  <si>
    <t>Investimentos Estruturados</t>
  </si>
  <si>
    <t>Empréstimos</t>
  </si>
  <si>
    <t>Imóveis</t>
  </si>
  <si>
    <t>Disponível</t>
  </si>
  <si>
    <t>Contas a Pagar/Receber</t>
  </si>
  <si>
    <t>Total Fundo Garantidor</t>
  </si>
  <si>
    <t>Contas a Pagar/ Receber</t>
  </si>
  <si>
    <t>PLANO DE GESTÃO ADMINISTRATIVA</t>
  </si>
  <si>
    <t>PLANO DE BENEFÍCIOS - BD</t>
  </si>
  <si>
    <t>BV Sinos FI Ações</t>
  </si>
  <si>
    <t>Fundo Bahia AM Valuation FIC Ações*</t>
  </si>
  <si>
    <t>Fundo Oceana Valor FIC Ações*</t>
  </si>
  <si>
    <t>Fundo Oceana Selection FIA*</t>
  </si>
  <si>
    <t>Fundo Itaú Dunamis FIC FIA*</t>
  </si>
  <si>
    <t>Fundo Bogari Value FIC FIA*</t>
  </si>
  <si>
    <t>Fundo BTG Pactual Absoluto Inst FIC FIA*</t>
  </si>
  <si>
    <t>Fundo Constellation Institucional FIC FIA*</t>
  </si>
  <si>
    <t>ETF SMAL11</t>
  </si>
  <si>
    <t>ETF BOVB11</t>
  </si>
  <si>
    <t>ETF BOVA11</t>
  </si>
  <si>
    <t>Fundo Bahia AM Marau FIC FIM**</t>
  </si>
  <si>
    <t>Fundo Kinea Chronos FI Multimercado**</t>
  </si>
  <si>
    <t>Fundo Itaú Hedge Plus FIC Multimercado**</t>
  </si>
  <si>
    <t>Fundo JGP Strategy Estruturado**</t>
  </si>
  <si>
    <t>Fundo Legacy Capital II FIC Multimercado**</t>
  </si>
  <si>
    <t>Fundo Apex Equity Hedge FI Multimercado**</t>
  </si>
  <si>
    <t>Fundo Genoa Capital Radar VT FIC FIM**</t>
  </si>
  <si>
    <t>Fundo BTG Pactual Absoluto LS FIC FIM**</t>
  </si>
  <si>
    <t>* Fundos consolidados dentro da estrutura de Fundo de Fundos (FOF) Votorantim Sinos, fundo exclusivo da fundação que compra cotas de outros fundos, valores individuias apenas para análise.</t>
  </si>
  <si>
    <t>** Fundos consolidados dentro da estrutura de Fundo de Fundos (FOF) Votorantim Uruguai, fundo exclusivo da fundação que compra cotas de outros fundos, valores individuias apenas para análise.</t>
  </si>
  <si>
    <t>Renda Variável - Exterior</t>
  </si>
  <si>
    <t>ETF S&amp;P 500 (IVVB11)</t>
  </si>
  <si>
    <t>Fundo Itaú World Equities FIC Ações</t>
  </si>
  <si>
    <t>Fundo Itaú Merc. Emergentes FIC Ações</t>
  </si>
  <si>
    <t>Fundo Kapitalo Kappa FIN FIC Multimercado**</t>
  </si>
  <si>
    <t>Fundo Kinea Atlas FI Multimercado**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</si>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</sst>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u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43" fontId="0" fillId="0" borderId="0" xfId="0" applyNumberFormat="1"/>
    <xf numFmtId="4" fontId="0" fillId="0" borderId="0" xfId="0" applyNumberFormat="1"/>
    <xf numFmtId="43" fontId="2" fillId="0" borderId="0" xfId="1" applyFont="1" applyAlignment="1">
      <alignment wrapText="1"/>
    </xf>
    <xf numFmtId="0" fontId="0" fillId="0" borderId="0" xfId="0" applyAlignment="1">
      <alignment horizontal="left" indent="2"/>
    </xf>
    <xf numFmtId="0" fontId="3" fillId="0" borderId="0" xfId="0" applyFont="1"/>
    <xf numFmtId="43" fontId="3" fillId="0" borderId="0" xfId="0" applyNumberFormat="1" applyFont="1"/>
    <xf numFmtId="0" fontId="7" fillId="2" borderId="1" xfId="0" applyFont="1" applyFill="1" applyBorder="1" applyAlignment="1">
      <alignment horizontal="left"/>
    </xf>
    <xf numFmtId="17" fontId="7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4" fontId="3" fillId="0" borderId="0" xfId="0" applyNumberFormat="1" applyFont="1"/>
    <xf numFmtId="4" fontId="15" fillId="0" borderId="0" xfId="0" applyNumberFormat="1" applyFont="1"/>
    <xf numFmtId="43" fontId="3" fillId="0" borderId="0" xfId="0" applyNumberFormat="1" applyFont="1" applyFill="1"/>
    <xf numFmtId="0" fontId="5" fillId="0" borderId="0" xfId="0" applyFont="1" applyAlignment="1">
      <alignment horizontal="left" vertical="center"/>
    </xf>
    <xf numFmtId="39" fontId="5" fillId="0" borderId="0" xfId="1" applyNumberFormat="1" applyFont="1" applyAlignment="1">
      <alignment vertical="center"/>
    </xf>
    <xf numFmtId="39" fontId="5" fillId="0" borderId="0" xfId="1" applyNumberFormat="1" applyFont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39" fontId="5" fillId="4" borderId="0" xfId="1" applyNumberFormat="1" applyFont="1" applyFill="1" applyAlignment="1">
      <alignment vertical="center"/>
    </xf>
    <xf numFmtId="39" fontId="5" fillId="4" borderId="0" xfId="1" applyNumberFormat="1" applyFont="1" applyFill="1" applyAlignment="1">
      <alignment horizontal="right" vertical="center"/>
    </xf>
    <xf numFmtId="0" fontId="4" fillId="5" borderId="1" xfId="0" applyFont="1" applyFill="1" applyBorder="1" applyAlignment="1">
      <alignment vertical="center"/>
    </xf>
    <xf numFmtId="43" fontId="4" fillId="5" borderId="1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9" fontId="5" fillId="0" borderId="0" xfId="1" applyNumberFormat="1" applyFont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43" fontId="6" fillId="2" borderId="2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3" fontId="11" fillId="3" borderId="1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43" fontId="10" fillId="0" borderId="0" xfId="1" applyNumberFormat="1" applyFont="1" applyAlignment="1">
      <alignment horizontal="right" vertical="center"/>
    </xf>
    <xf numFmtId="39" fontId="10" fillId="0" borderId="0" xfId="1" applyNumberFormat="1" applyFont="1" applyAlignment="1">
      <alignment horizontal="right" vertical="center"/>
    </xf>
    <xf numFmtId="0" fontId="9" fillId="4" borderId="0" xfId="0" applyFont="1" applyFill="1" applyAlignment="1">
      <alignment vertical="center"/>
    </xf>
    <xf numFmtId="43" fontId="10" fillId="4" borderId="0" xfId="1" applyNumberFormat="1" applyFont="1" applyFill="1" applyAlignment="1">
      <alignment horizontal="right" vertical="center"/>
    </xf>
    <xf numFmtId="39" fontId="10" fillId="4" borderId="0" xfId="1" applyNumberFormat="1" applyFont="1" applyFill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43" fontId="12" fillId="2" borderId="2" xfId="0" applyNumberFormat="1" applyFont="1" applyFill="1" applyBorder="1" applyAlignment="1">
      <alignment horizontal="right" vertic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3" fontId="4" fillId="5" borderId="1" xfId="1" applyNumberFormat="1" applyFont="1" applyFill="1" applyBorder="1" applyAlignment="1">
      <alignment horizontal="center" vertical="center"/>
    </xf>
    <xf numFmtId="39" fontId="5" fillId="4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84666</xdr:colOff>
      <xdr:row>2</xdr:row>
      <xdr:rowOff>105831</xdr:rowOff>
    </xdr:from>
    <xdr:to>
      <xdr:col>2</xdr:col>
      <xdr:colOff>1058333</xdr:colOff>
      <xdr:row>4</xdr:row>
      <xdr:rowOff>158748</xdr:rowOff>
    </xdr:to>
    <xdr:sp macro="" textlink="">
      <xdr:nvSpPr>
        <xdr:cNvPr id="2" name="Round Diagonal Corner Rectangle 7">
          <a:extLst>
            <a:ext uri="{FF2B5EF4-FFF2-40B4-BE49-F238E27FC236}">
              <a16:creationId xmlns:a16="http://schemas.microsoft.com/office/drawing/2014/main" id="{BE06B4DC-AF7E-9847-947E-BFABF0C3AB0D}"/>
            </a:ext>
          </a:extLst>
        </xdr:cNvPr>
        <xdr:cNvSpPr/>
      </xdr:nvSpPr>
      <xdr:spPr>
        <a:xfrm>
          <a:off x="3407833" y="560914"/>
          <a:ext cx="973667" cy="370417"/>
        </a:xfrm>
        <a:prstGeom prst="round2DiagRect">
          <a:avLst>
            <a:gd name="adj1" fmla="val 0"/>
            <a:gd name="adj2" fmla="val 50000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100">
              <a:latin typeface="Lato Light" panose="020F0502020204030203" pitchFamily="34" charset="0"/>
            </a:rPr>
            <a:t>Janeiro/21</a:t>
          </a:r>
        </a:p>
      </xdr:txBody>
    </xdr:sp>
    <xdr:clientData/>
  </xdr:twoCellAnchor>
  <xdr:twoCellAnchor>
    <xdr:from>
      <xdr:col>3</xdr:col>
      <xdr:colOff>21167</xdr:colOff>
      <xdr:row>2</xdr:row>
      <xdr:rowOff>95249</xdr:rowOff>
    </xdr:from>
    <xdr:to>
      <xdr:col>3</xdr:col>
      <xdr:colOff>1195916</xdr:colOff>
      <xdr:row>4</xdr:row>
      <xdr:rowOff>148166</xdr:rowOff>
    </xdr:to>
    <xdr:sp macro="" textlink="">
      <xdr:nvSpPr>
        <xdr:cNvPr id="3" name="Round Diagonal Corner Rectangle 7">
          <a:extLst>
            <a:ext uri="{FF2B5EF4-FFF2-40B4-BE49-F238E27FC236}">
              <a16:creationId xmlns:a16="http://schemas.microsoft.com/office/drawing/2014/main" id="{6224310D-4314-48FD-9556-A300F84EB7A4}"/>
            </a:ext>
          </a:extLst>
        </xdr:cNvPr>
        <xdr:cNvSpPr/>
      </xdr:nvSpPr>
      <xdr:spPr>
        <a:xfrm>
          <a:off x="4593167" y="592666"/>
          <a:ext cx="1174749" cy="370417"/>
        </a:xfrm>
        <a:prstGeom prst="round2DiagRect">
          <a:avLst>
            <a:gd name="adj1" fmla="val 0"/>
            <a:gd name="adj2" fmla="val 50000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100">
              <a:latin typeface="Lato Light" panose="020F0502020204030203" pitchFamily="34" charset="0"/>
            </a:rPr>
            <a:t>Fevereiro/21</a:t>
          </a:r>
        </a:p>
      </xdr:txBody>
    </xdr:sp>
    <xdr:clientData/>
  </xdr:twoCellAnchor>
  <xdr:twoCellAnchor>
    <xdr:from>
      <xdr:col>4</xdr:col>
      <xdr:colOff>137584</xdr:colOff>
      <xdr:row>2</xdr:row>
      <xdr:rowOff>105833</xdr:rowOff>
    </xdr:from>
    <xdr:to>
      <xdr:col>5</xdr:col>
      <xdr:colOff>0</xdr:colOff>
      <xdr:row>4</xdr:row>
      <xdr:rowOff>158750</xdr:rowOff>
    </xdr:to>
    <xdr:sp macro="" textlink="">
      <xdr:nvSpPr>
        <xdr:cNvPr id="4" name="Round Diagonal Corner Rectangle 7">
          <a:extLst>
            <a:ext uri="{FF2B5EF4-FFF2-40B4-BE49-F238E27FC236}">
              <a16:creationId xmlns:a16="http://schemas.microsoft.com/office/drawing/2014/main" id="{8264413F-FD5D-4908-ACB1-FB329D28DB71}"/>
            </a:ext>
          </a:extLst>
        </xdr:cNvPr>
        <xdr:cNvSpPr/>
      </xdr:nvSpPr>
      <xdr:spPr>
        <a:xfrm>
          <a:off x="5958417" y="603250"/>
          <a:ext cx="1111250" cy="370417"/>
        </a:xfrm>
        <a:prstGeom prst="round2DiagRect">
          <a:avLst>
            <a:gd name="adj1" fmla="val 0"/>
            <a:gd name="adj2" fmla="val 50000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100">
              <a:latin typeface="Lato Light" panose="020F0502020204030203" pitchFamily="34" charset="0"/>
            </a:rPr>
            <a:t>Março/21</a:t>
          </a:r>
        </a:p>
      </xdr:txBody>
    </xdr:sp>
    <xdr:clientData/>
  </xdr:twoCellAnchor>
  <xdr:twoCellAnchor>
    <xdr:from>
      <xdr:col>5</xdr:col>
      <xdr:colOff>158751</xdr:colOff>
      <xdr:row>2</xdr:row>
      <xdr:rowOff>116414</xdr:rowOff>
    </xdr:from>
    <xdr:to>
      <xdr:col>5</xdr:col>
      <xdr:colOff>1195916</xdr:colOff>
      <xdr:row>4</xdr:row>
      <xdr:rowOff>169331</xdr:rowOff>
    </xdr:to>
    <xdr:sp macro="" textlink="">
      <xdr:nvSpPr>
        <xdr:cNvPr id="5" name="Round Diagonal Corner Rectangle 7">
          <a:extLst>
            <a:ext uri="{FF2B5EF4-FFF2-40B4-BE49-F238E27FC236}">
              <a16:creationId xmlns:a16="http://schemas.microsoft.com/office/drawing/2014/main" id="{00F9B49E-3E07-420A-8051-92A35A50CA63}"/>
            </a:ext>
          </a:extLst>
        </xdr:cNvPr>
        <xdr:cNvSpPr/>
      </xdr:nvSpPr>
      <xdr:spPr>
        <a:xfrm>
          <a:off x="7228418" y="613831"/>
          <a:ext cx="1037165" cy="370417"/>
        </a:xfrm>
        <a:prstGeom prst="round2DiagRect">
          <a:avLst>
            <a:gd name="adj1" fmla="val 0"/>
            <a:gd name="adj2" fmla="val 50000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100">
              <a:latin typeface="Lato Light" panose="020F0502020204030203" pitchFamily="34" charset="0"/>
            </a:rPr>
            <a:t>Abril/21</a:t>
          </a:r>
        </a:p>
      </xdr:txBody>
    </xdr:sp>
    <xdr:clientData/>
  </xdr:twoCellAnchor>
  <xdr:twoCellAnchor>
    <xdr:from>
      <xdr:col>6</xdr:col>
      <xdr:colOff>74083</xdr:colOff>
      <xdr:row>2</xdr:row>
      <xdr:rowOff>105832</xdr:rowOff>
    </xdr:from>
    <xdr:to>
      <xdr:col>7</xdr:col>
      <xdr:colOff>0</xdr:colOff>
      <xdr:row>4</xdr:row>
      <xdr:rowOff>158749</xdr:rowOff>
    </xdr:to>
    <xdr:sp macro="" textlink="">
      <xdr:nvSpPr>
        <xdr:cNvPr id="6" name="Round Diagonal Corner Rectangle 7">
          <a:extLst>
            <a:ext uri="{FF2B5EF4-FFF2-40B4-BE49-F238E27FC236}">
              <a16:creationId xmlns:a16="http://schemas.microsoft.com/office/drawing/2014/main" id="{432975FE-89C3-4C1F-81C9-348937CF1B31}"/>
            </a:ext>
          </a:extLst>
        </xdr:cNvPr>
        <xdr:cNvSpPr/>
      </xdr:nvSpPr>
      <xdr:spPr>
        <a:xfrm>
          <a:off x="8392583" y="603249"/>
          <a:ext cx="1174750" cy="370417"/>
        </a:xfrm>
        <a:prstGeom prst="round2DiagRect">
          <a:avLst>
            <a:gd name="adj1" fmla="val 0"/>
            <a:gd name="adj2" fmla="val 50000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100">
              <a:latin typeface="Lato Light" panose="020F0502020204030203" pitchFamily="34" charset="0"/>
            </a:rPr>
            <a:t>Maio/21</a:t>
          </a:r>
        </a:p>
      </xdr:txBody>
    </xdr:sp>
    <xdr:clientData/>
  </xdr:twoCellAnchor>
  <xdr:twoCellAnchor>
    <xdr:from>
      <xdr:col>7</xdr:col>
      <xdr:colOff>105834</xdr:colOff>
      <xdr:row>2</xdr:row>
      <xdr:rowOff>116416</xdr:rowOff>
    </xdr:from>
    <xdr:to>
      <xdr:col>8</xdr:col>
      <xdr:colOff>21166</xdr:colOff>
      <xdr:row>4</xdr:row>
      <xdr:rowOff>169333</xdr:rowOff>
    </xdr:to>
    <xdr:sp macro="" textlink="">
      <xdr:nvSpPr>
        <xdr:cNvPr id="7" name="Round Diagonal Corner Rectangle 7">
          <a:extLst>
            <a:ext uri="{FF2B5EF4-FFF2-40B4-BE49-F238E27FC236}">
              <a16:creationId xmlns:a16="http://schemas.microsoft.com/office/drawing/2014/main" id="{85201160-6408-49E4-8103-3A10415F93E7}"/>
            </a:ext>
          </a:extLst>
        </xdr:cNvPr>
        <xdr:cNvSpPr/>
      </xdr:nvSpPr>
      <xdr:spPr>
        <a:xfrm>
          <a:off x="9673167" y="613833"/>
          <a:ext cx="1164166" cy="370417"/>
        </a:xfrm>
        <a:prstGeom prst="round2DiagRect">
          <a:avLst>
            <a:gd name="adj1" fmla="val 0"/>
            <a:gd name="adj2" fmla="val 50000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100">
              <a:latin typeface="Lato Light" panose="020F0502020204030203" pitchFamily="34" charset="0"/>
            </a:rPr>
            <a:t>Junho/21</a:t>
          </a:r>
        </a:p>
      </xdr:txBody>
    </xdr:sp>
    <xdr:clientData/>
  </xdr:twoCellAnchor>
  <xdr:twoCellAnchor>
    <xdr:from>
      <xdr:col>0</xdr:col>
      <xdr:colOff>571501</xdr:colOff>
      <xdr:row>2</xdr:row>
      <xdr:rowOff>52916</xdr:rowOff>
    </xdr:from>
    <xdr:to>
      <xdr:col>1</xdr:col>
      <xdr:colOff>2667002</xdr:colOff>
      <xdr:row>4</xdr:row>
      <xdr:rowOff>179916</xdr:rowOff>
    </xdr:to>
    <xdr:sp macro="" textlink="">
      <xdr:nvSpPr>
        <xdr:cNvPr id="12" name="Freeform 10">
          <a:extLst>
            <a:ext uri="{FF2B5EF4-FFF2-40B4-BE49-F238E27FC236}">
              <a16:creationId xmlns:a16="http://schemas.microsoft.com/office/drawing/2014/main" id="{03F7DCB5-E653-1A46-8F20-7BB46B6B54C1}"/>
            </a:ext>
          </a:extLst>
        </xdr:cNvPr>
        <xdr:cNvSpPr/>
      </xdr:nvSpPr>
      <xdr:spPr>
        <a:xfrm>
          <a:off x="571501" y="507999"/>
          <a:ext cx="2709334" cy="444500"/>
        </a:xfrm>
        <a:custGeom>
          <a:avLst/>
          <a:gdLst>
            <a:gd name="connsiteX0" fmla="*/ 2706907 w 5413814"/>
            <a:gd name="connsiteY0" fmla="*/ 0 h 1955632"/>
            <a:gd name="connsiteX1" fmla="*/ 5413814 w 5413814"/>
            <a:gd name="connsiteY1" fmla="*/ 507832 h 1955632"/>
            <a:gd name="connsiteX2" fmla="*/ 5413814 w 5413814"/>
            <a:gd name="connsiteY2" fmla="*/ 1955632 h 1955632"/>
            <a:gd name="connsiteX3" fmla="*/ 0 w 5413814"/>
            <a:gd name="connsiteY3" fmla="*/ 1955632 h 1955632"/>
            <a:gd name="connsiteX4" fmla="*/ 0 w 5413814"/>
            <a:gd name="connsiteY4" fmla="*/ 507832 h 1955632"/>
            <a:gd name="connsiteX5" fmla="*/ 2706907 w 5413814"/>
            <a:gd name="connsiteY5" fmla="*/ 0 h 1955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413814" h="1955632">
              <a:moveTo>
                <a:pt x="2706907" y="0"/>
              </a:moveTo>
              <a:cubicBezTo>
                <a:pt x="4201890" y="0"/>
                <a:pt x="5413814" y="227364"/>
                <a:pt x="5413814" y="507832"/>
              </a:cubicBezTo>
              <a:lnTo>
                <a:pt x="5413814" y="1955632"/>
              </a:lnTo>
              <a:lnTo>
                <a:pt x="0" y="1955632"/>
              </a:lnTo>
              <a:lnTo>
                <a:pt x="0" y="507832"/>
              </a:lnTo>
              <a:cubicBezTo>
                <a:pt x="0" y="227364"/>
                <a:pt x="1211924" y="0"/>
                <a:pt x="2706907" y="0"/>
              </a:cubicBezTo>
              <a:close/>
            </a:path>
          </a:pathLst>
        </a:custGeom>
        <a:solidFill>
          <a:schemeClr val="accent5">
            <a:lumMod val="75000"/>
          </a:schemeClr>
        </a:solidFill>
        <a:ln w="38100"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800">
              <a:latin typeface="Lato Light" panose="020F0502020204030203" pitchFamily="34" charset="0"/>
            </a:rPr>
            <a:t>Investimentos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3</xdr:row>
      <xdr:rowOff>76200</xdr:rowOff>
    </xdr:from>
    <xdr:to>
      <xdr:col>2</xdr:col>
      <xdr:colOff>1390650</xdr:colOff>
      <xdr:row>3</xdr:row>
      <xdr:rowOff>446617</xdr:rowOff>
    </xdr:to>
    <xdr:sp macro="" textlink="">
      <xdr:nvSpPr>
        <xdr:cNvPr id="2" name="Round Diagonal Corner Rectangle 7">
          <a:extLst>
            <a:ext uri="{FF2B5EF4-FFF2-40B4-BE49-F238E27FC236}">
              <a16:creationId xmlns:a16="http://schemas.microsoft.com/office/drawing/2014/main" id="{E3C18220-8C86-41A0-85A5-6F8CF5C67575}"/>
            </a:ext>
          </a:extLst>
        </xdr:cNvPr>
        <xdr:cNvSpPr/>
      </xdr:nvSpPr>
      <xdr:spPr>
        <a:xfrm>
          <a:off x="2724150" y="561975"/>
          <a:ext cx="1038225" cy="370417"/>
        </a:xfrm>
        <a:prstGeom prst="round2DiagRect">
          <a:avLst>
            <a:gd name="adj1" fmla="val 0"/>
            <a:gd name="adj2" fmla="val 50000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100">
              <a:latin typeface="Lato Light" panose="020F0502020204030203" pitchFamily="34" charset="0"/>
            </a:rPr>
            <a:t>Julho/20</a:t>
          </a:r>
        </a:p>
      </xdr:txBody>
    </xdr:sp>
    <xdr:clientData/>
  </xdr:twoCellAnchor>
  <xdr:twoCellAnchor>
    <xdr:from>
      <xdr:col>3</xdr:col>
      <xdr:colOff>60327</xdr:colOff>
      <xdr:row>3</xdr:row>
      <xdr:rowOff>76202</xdr:rowOff>
    </xdr:from>
    <xdr:to>
      <xdr:col>3</xdr:col>
      <xdr:colOff>1209675</xdr:colOff>
      <xdr:row>3</xdr:row>
      <xdr:rowOff>446619</xdr:rowOff>
    </xdr:to>
    <xdr:sp macro="" textlink="">
      <xdr:nvSpPr>
        <xdr:cNvPr id="3" name="Round Diagonal Corner Rectangle 7">
          <a:extLst>
            <a:ext uri="{FF2B5EF4-FFF2-40B4-BE49-F238E27FC236}">
              <a16:creationId xmlns:a16="http://schemas.microsoft.com/office/drawing/2014/main" id="{91833B65-6F02-45E3-B7EE-10673A422A3A}"/>
            </a:ext>
          </a:extLst>
        </xdr:cNvPr>
        <xdr:cNvSpPr/>
      </xdr:nvSpPr>
      <xdr:spPr>
        <a:xfrm>
          <a:off x="3908427" y="561977"/>
          <a:ext cx="1149348" cy="370417"/>
        </a:xfrm>
        <a:prstGeom prst="round2DiagRect">
          <a:avLst>
            <a:gd name="adj1" fmla="val 0"/>
            <a:gd name="adj2" fmla="val 50000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100">
              <a:latin typeface="Lato Light" panose="020F0502020204030203" pitchFamily="34" charset="0"/>
            </a:rPr>
            <a:t>Agosto/20</a:t>
          </a:r>
        </a:p>
      </xdr:txBody>
    </xdr:sp>
    <xdr:clientData/>
  </xdr:twoCellAnchor>
  <xdr:twoCellAnchor>
    <xdr:from>
      <xdr:col>3</xdr:col>
      <xdr:colOff>1363135</xdr:colOff>
      <xdr:row>3</xdr:row>
      <xdr:rowOff>96310</xdr:rowOff>
    </xdr:from>
    <xdr:to>
      <xdr:col>4</xdr:col>
      <xdr:colOff>1181101</xdr:colOff>
      <xdr:row>3</xdr:row>
      <xdr:rowOff>466727</xdr:rowOff>
    </xdr:to>
    <xdr:sp macro="" textlink="">
      <xdr:nvSpPr>
        <xdr:cNvPr id="4" name="Round Diagonal Corner Rectangle 7">
          <a:extLst>
            <a:ext uri="{FF2B5EF4-FFF2-40B4-BE49-F238E27FC236}">
              <a16:creationId xmlns:a16="http://schemas.microsoft.com/office/drawing/2014/main" id="{48AD6DFC-4AD7-4126-8F4C-840958744054}"/>
            </a:ext>
          </a:extLst>
        </xdr:cNvPr>
        <xdr:cNvSpPr/>
      </xdr:nvSpPr>
      <xdr:spPr>
        <a:xfrm>
          <a:off x="5211235" y="582085"/>
          <a:ext cx="1189566" cy="370417"/>
        </a:xfrm>
        <a:prstGeom prst="round2DiagRect">
          <a:avLst>
            <a:gd name="adj1" fmla="val 0"/>
            <a:gd name="adj2" fmla="val 50000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100">
              <a:latin typeface="Lato Light" panose="020F0502020204030203" pitchFamily="34" charset="0"/>
            </a:rPr>
            <a:t>Setembro/20</a:t>
          </a:r>
        </a:p>
      </xdr:txBody>
    </xdr:sp>
    <xdr:clientData/>
  </xdr:twoCellAnchor>
  <xdr:twoCellAnchor>
    <xdr:from>
      <xdr:col>5</xdr:col>
      <xdr:colOff>48685</xdr:colOff>
      <xdr:row>3</xdr:row>
      <xdr:rowOff>96308</xdr:rowOff>
    </xdr:from>
    <xdr:to>
      <xdr:col>5</xdr:col>
      <xdr:colOff>1095375</xdr:colOff>
      <xdr:row>3</xdr:row>
      <xdr:rowOff>466725</xdr:rowOff>
    </xdr:to>
    <xdr:sp macro="" textlink="">
      <xdr:nvSpPr>
        <xdr:cNvPr id="5" name="Round Diagonal Corner Rectangle 7">
          <a:extLst>
            <a:ext uri="{FF2B5EF4-FFF2-40B4-BE49-F238E27FC236}">
              <a16:creationId xmlns:a16="http://schemas.microsoft.com/office/drawing/2014/main" id="{7CE3FD0C-F2F1-46C0-99F4-02E83C3FC91A}"/>
            </a:ext>
          </a:extLst>
        </xdr:cNvPr>
        <xdr:cNvSpPr/>
      </xdr:nvSpPr>
      <xdr:spPr>
        <a:xfrm>
          <a:off x="6544735" y="715433"/>
          <a:ext cx="1046690" cy="370417"/>
        </a:xfrm>
        <a:prstGeom prst="round2DiagRect">
          <a:avLst>
            <a:gd name="adj1" fmla="val 0"/>
            <a:gd name="adj2" fmla="val 50000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100">
              <a:latin typeface="Lato Light" panose="020F0502020204030203" pitchFamily="34" charset="0"/>
            </a:rPr>
            <a:t>Outubro/20</a:t>
          </a:r>
        </a:p>
      </xdr:txBody>
    </xdr:sp>
    <xdr:clientData/>
  </xdr:twoCellAnchor>
  <xdr:twoCellAnchor>
    <xdr:from>
      <xdr:col>6</xdr:col>
      <xdr:colOff>9525</xdr:colOff>
      <xdr:row>3</xdr:row>
      <xdr:rowOff>95251</xdr:rowOff>
    </xdr:from>
    <xdr:to>
      <xdr:col>7</xdr:col>
      <xdr:colOff>77259</xdr:colOff>
      <xdr:row>3</xdr:row>
      <xdr:rowOff>465668</xdr:rowOff>
    </xdr:to>
    <xdr:sp macro="" textlink="">
      <xdr:nvSpPr>
        <xdr:cNvPr id="6" name="Round Diagonal Corner Rectangle 7">
          <a:extLst>
            <a:ext uri="{FF2B5EF4-FFF2-40B4-BE49-F238E27FC236}">
              <a16:creationId xmlns:a16="http://schemas.microsoft.com/office/drawing/2014/main" id="{01219E95-7E71-4D81-A0B8-4466B44CD3EA}"/>
            </a:ext>
          </a:extLst>
        </xdr:cNvPr>
        <xdr:cNvSpPr/>
      </xdr:nvSpPr>
      <xdr:spPr>
        <a:xfrm>
          <a:off x="7343775" y="714376"/>
          <a:ext cx="1220259" cy="370417"/>
        </a:xfrm>
        <a:prstGeom prst="round2DiagRect">
          <a:avLst>
            <a:gd name="adj1" fmla="val 0"/>
            <a:gd name="adj2" fmla="val 50000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100">
              <a:latin typeface="Lato Light" panose="020F0502020204030203" pitchFamily="34" charset="0"/>
            </a:rPr>
            <a:t>Novembro/20</a:t>
          </a:r>
        </a:p>
      </xdr:txBody>
    </xdr:sp>
    <xdr:clientData/>
  </xdr:twoCellAnchor>
  <xdr:twoCellAnchor>
    <xdr:from>
      <xdr:col>7</xdr:col>
      <xdr:colOff>140759</xdr:colOff>
      <xdr:row>3</xdr:row>
      <xdr:rowOff>96310</xdr:rowOff>
    </xdr:from>
    <xdr:to>
      <xdr:col>7</xdr:col>
      <xdr:colOff>1323974</xdr:colOff>
      <xdr:row>3</xdr:row>
      <xdr:rowOff>466727</xdr:rowOff>
    </xdr:to>
    <xdr:sp macro="" textlink="">
      <xdr:nvSpPr>
        <xdr:cNvPr id="7" name="Round Diagonal Corner Rectangle 7">
          <a:extLst>
            <a:ext uri="{FF2B5EF4-FFF2-40B4-BE49-F238E27FC236}">
              <a16:creationId xmlns:a16="http://schemas.microsoft.com/office/drawing/2014/main" id="{AADF8E5D-6405-47D4-A0BB-C1E10265CC0B}"/>
            </a:ext>
          </a:extLst>
        </xdr:cNvPr>
        <xdr:cNvSpPr/>
      </xdr:nvSpPr>
      <xdr:spPr>
        <a:xfrm>
          <a:off x="8627534" y="715435"/>
          <a:ext cx="1183215" cy="370417"/>
        </a:xfrm>
        <a:prstGeom prst="round2DiagRect">
          <a:avLst>
            <a:gd name="adj1" fmla="val 0"/>
            <a:gd name="adj2" fmla="val 50000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100">
              <a:latin typeface="Lato Light" panose="020F0502020204030203" pitchFamily="34" charset="0"/>
            </a:rPr>
            <a:t>Dezembro/20</a:t>
          </a:r>
        </a:p>
      </xdr:txBody>
    </xdr:sp>
    <xdr:clientData/>
  </xdr:twoCellAnchor>
  <xdr:twoCellAnchor>
    <xdr:from>
      <xdr:col>1</xdr:col>
      <xdr:colOff>19050</xdr:colOff>
      <xdr:row>3</xdr:row>
      <xdr:rowOff>28575</xdr:rowOff>
    </xdr:from>
    <xdr:to>
      <xdr:col>2</xdr:col>
      <xdr:colOff>247650</xdr:colOff>
      <xdr:row>3</xdr:row>
      <xdr:rowOff>473075</xdr:rowOff>
    </xdr:to>
    <xdr:sp macro="" textlink="">
      <xdr:nvSpPr>
        <xdr:cNvPr id="8" name="Freeform 10">
          <a:extLst>
            <a:ext uri="{FF2B5EF4-FFF2-40B4-BE49-F238E27FC236}">
              <a16:creationId xmlns:a16="http://schemas.microsoft.com/office/drawing/2014/main" id="{85E13C0B-B0DC-4D11-A18A-D668F058A154}"/>
            </a:ext>
          </a:extLst>
        </xdr:cNvPr>
        <xdr:cNvSpPr/>
      </xdr:nvSpPr>
      <xdr:spPr>
        <a:xfrm>
          <a:off x="628650" y="514350"/>
          <a:ext cx="1990725" cy="444500"/>
        </a:xfrm>
        <a:custGeom>
          <a:avLst/>
          <a:gdLst>
            <a:gd name="connsiteX0" fmla="*/ 2706907 w 5413814"/>
            <a:gd name="connsiteY0" fmla="*/ 0 h 1955632"/>
            <a:gd name="connsiteX1" fmla="*/ 5413814 w 5413814"/>
            <a:gd name="connsiteY1" fmla="*/ 507832 h 1955632"/>
            <a:gd name="connsiteX2" fmla="*/ 5413814 w 5413814"/>
            <a:gd name="connsiteY2" fmla="*/ 1955632 h 1955632"/>
            <a:gd name="connsiteX3" fmla="*/ 0 w 5413814"/>
            <a:gd name="connsiteY3" fmla="*/ 1955632 h 1955632"/>
            <a:gd name="connsiteX4" fmla="*/ 0 w 5413814"/>
            <a:gd name="connsiteY4" fmla="*/ 507832 h 1955632"/>
            <a:gd name="connsiteX5" fmla="*/ 2706907 w 5413814"/>
            <a:gd name="connsiteY5" fmla="*/ 0 h 1955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413814" h="1955632">
              <a:moveTo>
                <a:pt x="2706907" y="0"/>
              </a:moveTo>
              <a:cubicBezTo>
                <a:pt x="4201890" y="0"/>
                <a:pt x="5413814" y="227364"/>
                <a:pt x="5413814" y="507832"/>
              </a:cubicBezTo>
              <a:lnTo>
                <a:pt x="5413814" y="1955632"/>
              </a:lnTo>
              <a:lnTo>
                <a:pt x="0" y="1955632"/>
              </a:lnTo>
              <a:lnTo>
                <a:pt x="0" y="507832"/>
              </a:lnTo>
              <a:cubicBezTo>
                <a:pt x="0" y="227364"/>
                <a:pt x="1211924" y="0"/>
                <a:pt x="2706907" y="0"/>
              </a:cubicBezTo>
              <a:close/>
            </a:path>
          </a:pathLst>
        </a:custGeom>
        <a:solidFill>
          <a:schemeClr val="accent5">
            <a:lumMod val="75000"/>
          </a:schemeClr>
        </a:solidFill>
        <a:ln w="38100"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800">
              <a:latin typeface="Lato Light" panose="020F0502020204030203" pitchFamily="34" charset="0"/>
            </a:rPr>
            <a:t>Investimentos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15736-651E-4E72-B017-A8DE15603EA3}">
  <dimension ref="B2:H195"/>
  <sheetViews>
    <sheetView workbookViewId="0">
      <selection activeCell="G10" sqref="G10"/>
    </sheetView>
  </sheetViews>
  <sheetFormatPr defaultRowHeight="14.4" x14ac:dyDescent="0.3"/>
  <cols>
    <col min="2" max="2" width="44.44140625" bestFit="1" customWidth="1"/>
    <col min="3" max="4" width="16.88671875" bestFit="1" customWidth="1"/>
    <col min="5" max="5" width="13.33203125" bestFit="1" customWidth="1"/>
    <col min="7" max="7" width="15.33203125" bestFit="1" customWidth="1"/>
    <col min="8" max="8" width="16.88671875" bestFit="1" customWidth="1"/>
  </cols>
  <sheetData>
    <row r="2" spans="2:5" x14ac:dyDescent="0.3">
      <c r="B2" s="39">
        <v>43831</v>
      </c>
      <c r="C2" s="40"/>
      <c r="D2" s="40"/>
      <c r="E2" s="40"/>
    </row>
    <row r="3" spans="2:5" x14ac:dyDescent="0.3">
      <c r="C3" t="s">
        <v>23</v>
      </c>
      <c r="D3" t="s">
        <v>21</v>
      </c>
      <c r="E3" t="s">
        <v>22</v>
      </c>
    </row>
    <row r="4" spans="2:5" x14ac:dyDescent="0.3">
      <c r="B4" s="2" t="s">
        <v>0</v>
      </c>
      <c r="C4" s="3">
        <f>D4+E4</f>
        <v>1373283575.9199998</v>
      </c>
      <c r="D4" s="3">
        <f>SUM(D5:D6)</f>
        <v>1368205713.5999999</v>
      </c>
      <c r="E4" s="3">
        <f>SUM(E5:E6)</f>
        <v>5077862.32</v>
      </c>
    </row>
    <row r="5" spans="2:5" x14ac:dyDescent="0.3">
      <c r="B5" t="s">
        <v>1</v>
      </c>
      <c r="C5" s="1">
        <f t="shared" ref="C5:C25" si="0">D5+E5</f>
        <v>1230003723.8199999</v>
      </c>
      <c r="D5" s="1">
        <v>1224925861.5</v>
      </c>
      <c r="E5" s="1">
        <v>5077862.32</v>
      </c>
    </row>
    <row r="6" spans="2:5" x14ac:dyDescent="0.3">
      <c r="B6" t="s">
        <v>2</v>
      </c>
      <c r="C6" s="1">
        <f t="shared" si="0"/>
        <v>143279852.09999999</v>
      </c>
      <c r="D6" s="1">
        <v>143279852.09999999</v>
      </c>
      <c r="E6" s="1"/>
    </row>
    <row r="7" spans="2:5" x14ac:dyDescent="0.3">
      <c r="B7" s="2" t="s">
        <v>3</v>
      </c>
      <c r="C7" s="3">
        <f t="shared" si="0"/>
        <v>174027350.94999999</v>
      </c>
      <c r="D7" s="3">
        <f>SUM(D8:D13)</f>
        <v>174027350.94999999</v>
      </c>
      <c r="E7" s="3">
        <f>SUM(E8:E13)</f>
        <v>0</v>
      </c>
    </row>
    <row r="8" spans="2:5" x14ac:dyDescent="0.3">
      <c r="B8" t="s">
        <v>4</v>
      </c>
      <c r="C8" s="1">
        <f t="shared" si="0"/>
        <v>43868760.810000002</v>
      </c>
      <c r="D8" s="1">
        <v>43868760.810000002</v>
      </c>
      <c r="E8" s="1"/>
    </row>
    <row r="9" spans="2:5" x14ac:dyDescent="0.3">
      <c r="B9" t="s">
        <v>5</v>
      </c>
      <c r="C9" s="1">
        <f t="shared" si="0"/>
        <v>28768043.07</v>
      </c>
      <c r="D9" s="1">
        <v>28768043.07</v>
      </c>
      <c r="E9" s="1"/>
    </row>
    <row r="10" spans="2:5" x14ac:dyDescent="0.3">
      <c r="B10" t="s">
        <v>6</v>
      </c>
      <c r="C10" s="1">
        <f t="shared" si="0"/>
        <v>29327409.140000001</v>
      </c>
      <c r="D10" s="1">
        <v>29327409.140000001</v>
      </c>
      <c r="E10" s="1"/>
    </row>
    <row r="11" spans="2:5" x14ac:dyDescent="0.3">
      <c r="B11" t="s">
        <v>7</v>
      </c>
      <c r="C11" s="1">
        <f t="shared" si="0"/>
        <v>15402040.43</v>
      </c>
      <c r="D11" s="1">
        <v>15402040.43</v>
      </c>
      <c r="E11" s="1"/>
    </row>
    <row r="12" spans="2:5" x14ac:dyDescent="0.3">
      <c r="B12" t="s">
        <v>8</v>
      </c>
      <c r="C12" s="1">
        <f t="shared" si="0"/>
        <v>39519299.579999998</v>
      </c>
      <c r="D12" s="1">
        <v>39519299.579999998</v>
      </c>
      <c r="E12" s="1"/>
    </row>
    <row r="13" spans="2:5" x14ac:dyDescent="0.3">
      <c r="B13" t="s">
        <v>9</v>
      </c>
      <c r="C13" s="1">
        <f t="shared" si="0"/>
        <v>17141797.920000002</v>
      </c>
      <c r="D13" s="1">
        <v>17141797.920000002</v>
      </c>
      <c r="E13" s="1"/>
    </row>
    <row r="14" spans="2:5" x14ac:dyDescent="0.3">
      <c r="B14" s="2" t="s">
        <v>10</v>
      </c>
      <c r="C14" s="3">
        <f t="shared" si="0"/>
        <v>161607611</v>
      </c>
      <c r="D14" s="3">
        <f>SUM(D15:D22)</f>
        <v>161607611</v>
      </c>
      <c r="E14" s="3">
        <f>SUM(E15:E22)</f>
        <v>0</v>
      </c>
    </row>
    <row r="15" spans="2:5" x14ac:dyDescent="0.3">
      <c r="B15" t="s">
        <v>11</v>
      </c>
      <c r="C15" s="1">
        <f t="shared" si="0"/>
        <v>3877462.72</v>
      </c>
      <c r="D15" s="1">
        <v>3877462.72</v>
      </c>
      <c r="E15" s="1"/>
    </row>
    <row r="16" spans="2:5" x14ac:dyDescent="0.3">
      <c r="B16" t="s">
        <v>12</v>
      </c>
      <c r="C16" s="1">
        <f t="shared" si="0"/>
        <v>24580327.719999999</v>
      </c>
      <c r="D16" s="1">
        <v>24580327.719999999</v>
      </c>
      <c r="E16" s="1"/>
    </row>
    <row r="17" spans="2:8" x14ac:dyDescent="0.3">
      <c r="B17" t="s">
        <v>13</v>
      </c>
      <c r="C17" s="1">
        <f t="shared" si="0"/>
        <v>22849972.120000001</v>
      </c>
      <c r="D17" s="1">
        <v>22849972.120000001</v>
      </c>
      <c r="E17" s="1"/>
    </row>
    <row r="18" spans="2:8" x14ac:dyDescent="0.3">
      <c r="B18" t="s">
        <v>14</v>
      </c>
      <c r="C18" s="1">
        <f t="shared" si="0"/>
        <v>23370700.949999999</v>
      </c>
      <c r="D18" s="1">
        <v>23370700.949999999</v>
      </c>
      <c r="E18" s="1"/>
    </row>
    <row r="19" spans="2:8" x14ac:dyDescent="0.3">
      <c r="B19" t="s">
        <v>15</v>
      </c>
      <c r="C19" s="1">
        <f t="shared" si="0"/>
        <v>33940424.600000001</v>
      </c>
      <c r="D19" s="1">
        <v>33940424.600000001</v>
      </c>
      <c r="E19" s="1"/>
    </row>
    <row r="20" spans="2:8" x14ac:dyDescent="0.3">
      <c r="B20" t="s">
        <v>16</v>
      </c>
      <c r="C20" s="1">
        <f t="shared" si="0"/>
        <v>21115223.98</v>
      </c>
      <c r="D20" s="1">
        <v>21115223.98</v>
      </c>
      <c r="E20" s="1"/>
    </row>
    <row r="21" spans="2:8" x14ac:dyDescent="0.3">
      <c r="B21" t="s">
        <v>17</v>
      </c>
      <c r="C21" s="1">
        <f t="shared" si="0"/>
        <v>21617459.899999999</v>
      </c>
      <c r="D21" s="1">
        <v>21617459.899999999</v>
      </c>
      <c r="E21" s="1"/>
      <c r="H21" s="5"/>
    </row>
    <row r="22" spans="2:8" x14ac:dyDescent="0.3">
      <c r="B22" t="s">
        <v>18</v>
      </c>
      <c r="C22" s="1">
        <f t="shared" si="0"/>
        <v>10256039.01</v>
      </c>
      <c r="D22" s="1">
        <v>10256039.01</v>
      </c>
      <c r="E22" s="1"/>
      <c r="H22" s="4"/>
    </row>
    <row r="23" spans="2:8" x14ac:dyDescent="0.3">
      <c r="B23" s="2" t="s">
        <v>19</v>
      </c>
      <c r="C23" s="3">
        <f t="shared" si="0"/>
        <v>40055064.669999994</v>
      </c>
      <c r="D23" s="3">
        <f>39525679.55+529385.12</f>
        <v>40055064.669999994</v>
      </c>
      <c r="E23" s="3"/>
      <c r="H23" s="5"/>
    </row>
    <row r="24" spans="2:8" x14ac:dyDescent="0.3">
      <c r="B24" s="2" t="s">
        <v>20</v>
      </c>
      <c r="C24" s="3">
        <f t="shared" si="0"/>
        <v>81505096</v>
      </c>
      <c r="D24" s="3">
        <v>81505096</v>
      </c>
      <c r="E24" s="3"/>
      <c r="H24" s="4"/>
    </row>
    <row r="25" spans="2:8" x14ac:dyDescent="0.3">
      <c r="B25" s="2" t="s">
        <v>24</v>
      </c>
      <c r="C25" s="3">
        <f t="shared" si="0"/>
        <v>54086.74</v>
      </c>
      <c r="D25" s="3">
        <v>28141.53</v>
      </c>
      <c r="E25" s="3">
        <v>25945.21</v>
      </c>
    </row>
    <row r="26" spans="2:8" x14ac:dyDescent="0.3">
      <c r="B26" s="2" t="s">
        <v>25</v>
      </c>
      <c r="C26" s="3"/>
      <c r="D26" s="3">
        <v>39546.06</v>
      </c>
      <c r="E26" s="3">
        <v>-1312.26</v>
      </c>
    </row>
    <row r="27" spans="2:8" x14ac:dyDescent="0.3">
      <c r="C27" s="4">
        <f>C4+C7+C14+C23+C24+C25+C26</f>
        <v>1830532785.28</v>
      </c>
      <c r="D27" s="4">
        <f>D4+D7+D14+D23+D24+D25+D26</f>
        <v>1825468523.8099999</v>
      </c>
      <c r="E27" s="4">
        <f>E4+E7+E14+E23+E24+E25+E26</f>
        <v>5102495.2700000005</v>
      </c>
    </row>
    <row r="31" spans="2:8" x14ac:dyDescent="0.3">
      <c r="B31" s="39">
        <v>43862</v>
      </c>
      <c r="C31" s="40"/>
      <c r="D31" s="40"/>
      <c r="E31" s="40"/>
    </row>
    <row r="32" spans="2:8" x14ac:dyDescent="0.3">
      <c r="C32" t="s">
        <v>23</v>
      </c>
      <c r="D32" t="s">
        <v>21</v>
      </c>
      <c r="E32" t="s">
        <v>22</v>
      </c>
    </row>
    <row r="33" spans="2:5" x14ac:dyDescent="0.3">
      <c r="B33" s="2" t="s">
        <v>0</v>
      </c>
      <c r="C33" s="3">
        <f>D33+E33</f>
        <v>1349907568.6700001</v>
      </c>
      <c r="D33" s="3">
        <f>SUM(D34:D35)</f>
        <v>1344681427.23</v>
      </c>
      <c r="E33" s="3">
        <f>SUM(E34:E35)</f>
        <v>5226141.4400000004</v>
      </c>
    </row>
    <row r="34" spans="2:5" x14ac:dyDescent="0.3">
      <c r="B34" t="s">
        <v>1</v>
      </c>
      <c r="C34" s="1">
        <f t="shared" ref="C34:C54" si="1">D34+E34</f>
        <v>1206790310.54</v>
      </c>
      <c r="D34" s="1">
        <v>1201564169.0999999</v>
      </c>
      <c r="E34" s="1">
        <v>5226141.4400000004</v>
      </c>
    </row>
    <row r="35" spans="2:5" x14ac:dyDescent="0.3">
      <c r="B35" t="s">
        <v>2</v>
      </c>
      <c r="C35" s="1">
        <f t="shared" si="1"/>
        <v>143117258.13</v>
      </c>
      <c r="D35" s="1">
        <v>143117258.13</v>
      </c>
      <c r="E35" s="1"/>
    </row>
    <row r="36" spans="2:5" x14ac:dyDescent="0.3">
      <c r="B36" s="2" t="s">
        <v>3</v>
      </c>
      <c r="C36" s="3">
        <f t="shared" si="1"/>
        <v>187206607.37</v>
      </c>
      <c r="D36" s="3">
        <f>SUM(D37:D44)</f>
        <v>187206607.37</v>
      </c>
      <c r="E36" s="3">
        <f>SUM(E37:E44)</f>
        <v>0</v>
      </c>
    </row>
    <row r="37" spans="2:5" x14ac:dyDescent="0.3">
      <c r="B37" t="s">
        <v>4</v>
      </c>
      <c r="C37" s="1">
        <f t="shared" si="1"/>
        <v>40672634.609999999</v>
      </c>
      <c r="D37" s="1">
        <v>40672634.609999999</v>
      </c>
      <c r="E37" s="1"/>
    </row>
    <row r="38" spans="2:5" x14ac:dyDescent="0.3">
      <c r="B38" t="s">
        <v>5</v>
      </c>
      <c r="C38" s="1">
        <f t="shared" si="1"/>
        <v>26619868.059999999</v>
      </c>
      <c r="D38" s="1">
        <v>26619868.059999999</v>
      </c>
      <c r="E38" s="1"/>
    </row>
    <row r="39" spans="2:5" x14ac:dyDescent="0.3">
      <c r="B39" t="s">
        <v>6</v>
      </c>
      <c r="C39" s="1">
        <f t="shared" si="1"/>
        <v>27464255.460000001</v>
      </c>
      <c r="D39" s="1">
        <v>27464255.460000001</v>
      </c>
      <c r="E39" s="1"/>
    </row>
    <row r="40" spans="2:5" x14ac:dyDescent="0.3">
      <c r="B40" t="s">
        <v>7</v>
      </c>
      <c r="C40" s="1">
        <f t="shared" si="1"/>
        <v>13984819.67</v>
      </c>
      <c r="D40" s="1">
        <v>13984819.67</v>
      </c>
      <c r="E40" s="1"/>
    </row>
    <row r="41" spans="2:5" x14ac:dyDescent="0.3">
      <c r="B41" t="s">
        <v>8</v>
      </c>
      <c r="C41" s="1">
        <f t="shared" si="1"/>
        <v>35149445.57</v>
      </c>
      <c r="D41" s="1">
        <v>35149445.57</v>
      </c>
      <c r="E41" s="1"/>
    </row>
    <row r="42" spans="2:5" x14ac:dyDescent="0.3">
      <c r="B42" t="s">
        <v>9</v>
      </c>
      <c r="C42" s="1">
        <f t="shared" si="1"/>
        <v>15463185.199999999</v>
      </c>
      <c r="D42" s="1">
        <v>15463185.199999999</v>
      </c>
      <c r="E42" s="1"/>
    </row>
    <row r="43" spans="2:5" x14ac:dyDescent="0.3">
      <c r="B43" t="s">
        <v>26</v>
      </c>
      <c r="C43" s="1">
        <f t="shared" si="1"/>
        <v>14131816.800000001</v>
      </c>
      <c r="D43" s="1">
        <v>14131816.800000001</v>
      </c>
      <c r="E43" s="1"/>
    </row>
    <row r="44" spans="2:5" x14ac:dyDescent="0.3">
      <c r="B44" t="s">
        <v>27</v>
      </c>
      <c r="C44" s="1">
        <f t="shared" si="1"/>
        <v>13720582</v>
      </c>
      <c r="D44" s="1">
        <v>13720582</v>
      </c>
      <c r="E44" s="1"/>
    </row>
    <row r="45" spans="2:5" x14ac:dyDescent="0.3">
      <c r="B45" s="2" t="s">
        <v>10</v>
      </c>
      <c r="C45" s="3">
        <f t="shared" si="1"/>
        <v>138358222.33000001</v>
      </c>
      <c r="D45" s="3">
        <f>SUM(D46:D52)</f>
        <v>138358222.33000001</v>
      </c>
      <c r="E45" s="3">
        <f>SUM(E46:E52)</f>
        <v>0</v>
      </c>
    </row>
    <row r="46" spans="2:5" x14ac:dyDescent="0.3">
      <c r="B46" t="s">
        <v>11</v>
      </c>
      <c r="C46" s="1">
        <f t="shared" si="1"/>
        <v>3876085.62</v>
      </c>
      <c r="D46" s="1">
        <v>3876085.62</v>
      </c>
      <c r="E46" s="1"/>
    </row>
    <row r="47" spans="2:5" x14ac:dyDescent="0.3">
      <c r="B47" t="s">
        <v>12</v>
      </c>
      <c r="C47" s="1">
        <f t="shared" si="1"/>
        <v>24346449.329999998</v>
      </c>
      <c r="D47" s="1">
        <v>24346449.329999998</v>
      </c>
      <c r="E47" s="1"/>
    </row>
    <row r="48" spans="2:5" x14ac:dyDescent="0.3">
      <c r="B48" t="s">
        <v>14</v>
      </c>
      <c r="C48" s="1">
        <f t="shared" si="1"/>
        <v>23637060.140000001</v>
      </c>
      <c r="D48" s="1">
        <v>23637060.140000001</v>
      </c>
      <c r="E48" s="1"/>
    </row>
    <row r="49" spans="2:5" x14ac:dyDescent="0.3">
      <c r="B49" t="s">
        <v>15</v>
      </c>
      <c r="C49" s="1">
        <f t="shared" si="1"/>
        <v>33387100.190000001</v>
      </c>
      <c r="D49" s="1">
        <v>33387100.190000001</v>
      </c>
      <c r="E49" s="1"/>
    </row>
    <row r="50" spans="2:5" x14ac:dyDescent="0.3">
      <c r="B50" t="s">
        <v>16</v>
      </c>
      <c r="C50" s="1">
        <f t="shared" si="1"/>
        <v>20789352.469999999</v>
      </c>
      <c r="D50" s="1">
        <v>20789352.469999999</v>
      </c>
      <c r="E50" s="1"/>
    </row>
    <row r="51" spans="2:5" x14ac:dyDescent="0.3">
      <c r="B51" t="s">
        <v>17</v>
      </c>
      <c r="C51" s="1">
        <f t="shared" si="1"/>
        <v>21899399.030000001</v>
      </c>
      <c r="D51" s="1">
        <v>21899399.030000001</v>
      </c>
      <c r="E51" s="1"/>
    </row>
    <row r="52" spans="2:5" x14ac:dyDescent="0.3">
      <c r="B52" t="s">
        <v>18</v>
      </c>
      <c r="C52" s="1">
        <f t="shared" si="1"/>
        <v>10422775.550000001</v>
      </c>
      <c r="D52" s="1">
        <v>10422775.550000001</v>
      </c>
      <c r="E52" s="1"/>
    </row>
    <row r="53" spans="2:5" x14ac:dyDescent="0.3">
      <c r="B53" s="2" t="s">
        <v>19</v>
      </c>
      <c r="C53" s="3">
        <f t="shared" si="1"/>
        <v>39537634.020000003</v>
      </c>
      <c r="D53" s="3">
        <f>39032278.18+505355.84</f>
        <v>39537634.020000003</v>
      </c>
      <c r="E53" s="3"/>
    </row>
    <row r="54" spans="2:5" x14ac:dyDescent="0.3">
      <c r="B54" s="2" t="s">
        <v>20</v>
      </c>
      <c r="C54" s="3">
        <f t="shared" si="1"/>
        <v>81505096</v>
      </c>
      <c r="D54" s="3">
        <v>81505096</v>
      </c>
      <c r="E54" s="3"/>
    </row>
    <row r="55" spans="2:5" x14ac:dyDescent="0.3">
      <c r="B55" s="2" t="s">
        <v>24</v>
      </c>
      <c r="C55" s="3">
        <f>D55+E55</f>
        <v>190422.36000000002</v>
      </c>
      <c r="D55" s="3">
        <v>154703.07</v>
      </c>
      <c r="E55" s="3">
        <v>35719.29</v>
      </c>
    </row>
    <row r="56" spans="2:5" x14ac:dyDescent="0.3">
      <c r="B56" s="2" t="s">
        <v>25</v>
      </c>
      <c r="C56" s="3">
        <f>D56+E56</f>
        <v>20118299.43</v>
      </c>
      <c r="D56" s="3">
        <v>20119614.140000001</v>
      </c>
      <c r="E56" s="3">
        <v>-1314.71</v>
      </c>
    </row>
    <row r="57" spans="2:5" x14ac:dyDescent="0.3">
      <c r="C57" s="4">
        <f>C33+C36+C45+C53+C54+C55+C56</f>
        <v>1816823850.1799998</v>
      </c>
      <c r="D57" s="4">
        <f>D33+D36+D45+D53+D54+D55+D56</f>
        <v>1811563304.1599998</v>
      </c>
      <c r="E57" s="4">
        <f>E33+E36+E45+E53+E54+E55+E56</f>
        <v>5260546.0200000005</v>
      </c>
    </row>
    <row r="61" spans="2:5" x14ac:dyDescent="0.3">
      <c r="B61" s="39">
        <v>43891</v>
      </c>
      <c r="C61" s="40"/>
      <c r="D61" s="40"/>
      <c r="E61" s="40"/>
    </row>
    <row r="62" spans="2:5" x14ac:dyDescent="0.3">
      <c r="C62" t="s">
        <v>23</v>
      </c>
      <c r="D62" t="s">
        <v>21</v>
      </c>
      <c r="E62" t="s">
        <v>22</v>
      </c>
    </row>
    <row r="63" spans="2:5" x14ac:dyDescent="0.3">
      <c r="B63" s="2" t="s">
        <v>0</v>
      </c>
      <c r="C63" s="3">
        <f>D63+E63</f>
        <v>1337681954.2099998</v>
      </c>
      <c r="D63" s="3">
        <f>SUM(D64:D65)</f>
        <v>1332580094.0999999</v>
      </c>
      <c r="E63" s="3">
        <f>SUM(E64:E65)</f>
        <v>5101860.1100000003</v>
      </c>
    </row>
    <row r="64" spans="2:5" x14ac:dyDescent="0.3">
      <c r="B64" t="s">
        <v>1</v>
      </c>
      <c r="C64" s="1">
        <f t="shared" ref="C64:C84" si="2">D64+E64</f>
        <v>1208250638.9099998</v>
      </c>
      <c r="D64" s="1">
        <v>1203148778.8</v>
      </c>
      <c r="E64" s="1">
        <v>5101860.1100000003</v>
      </c>
    </row>
    <row r="65" spans="2:5" x14ac:dyDescent="0.3">
      <c r="B65" t="s">
        <v>2</v>
      </c>
      <c r="C65" s="1">
        <f t="shared" si="2"/>
        <v>129431315.3</v>
      </c>
      <c r="D65" s="1">
        <v>129431315.3</v>
      </c>
      <c r="E65" s="1"/>
    </row>
    <row r="66" spans="2:5" x14ac:dyDescent="0.3">
      <c r="B66" s="2" t="s">
        <v>3</v>
      </c>
      <c r="C66" s="3">
        <f t="shared" si="2"/>
        <v>136351502.69</v>
      </c>
      <c r="D66" s="3">
        <f>SUM(D67:D74)</f>
        <v>136351502.69</v>
      </c>
      <c r="E66" s="3">
        <f>SUM(E67:E74)</f>
        <v>0</v>
      </c>
    </row>
    <row r="67" spans="2:5" x14ac:dyDescent="0.3">
      <c r="B67" t="s">
        <v>4</v>
      </c>
      <c r="C67" s="1">
        <f t="shared" si="2"/>
        <v>28192223.789999999</v>
      </c>
      <c r="D67" s="1">
        <v>28192223.789999999</v>
      </c>
      <c r="E67" s="1"/>
    </row>
    <row r="68" spans="2:5" x14ac:dyDescent="0.3">
      <c r="B68" t="s">
        <v>5</v>
      </c>
      <c r="C68" s="1">
        <f t="shared" si="2"/>
        <v>18933154.120000001</v>
      </c>
      <c r="D68" s="1">
        <v>18933154.120000001</v>
      </c>
      <c r="E68" s="1"/>
    </row>
    <row r="69" spans="2:5" x14ac:dyDescent="0.3">
      <c r="B69" t="s">
        <v>6</v>
      </c>
      <c r="C69" s="1">
        <f t="shared" si="2"/>
        <v>19158035</v>
      </c>
      <c r="D69" s="1">
        <v>19158035</v>
      </c>
      <c r="E69" s="1"/>
    </row>
    <row r="70" spans="2:5" x14ac:dyDescent="0.3">
      <c r="B70" t="s">
        <v>7</v>
      </c>
      <c r="C70" s="1">
        <f t="shared" si="2"/>
        <v>9308096.0999999996</v>
      </c>
      <c r="D70" s="1">
        <v>9308096.0999999996</v>
      </c>
      <c r="E70" s="1"/>
    </row>
    <row r="71" spans="2:5" x14ac:dyDescent="0.3">
      <c r="B71" t="s">
        <v>8</v>
      </c>
      <c r="C71" s="1">
        <f t="shared" si="2"/>
        <v>24064064.559999999</v>
      </c>
      <c r="D71" s="1">
        <v>24064064.559999999</v>
      </c>
      <c r="E71" s="1"/>
    </row>
    <row r="72" spans="2:5" x14ac:dyDescent="0.3">
      <c r="B72" t="s">
        <v>9</v>
      </c>
      <c r="C72" s="1">
        <f t="shared" si="2"/>
        <v>10446210.119999999</v>
      </c>
      <c r="D72" s="1">
        <v>10446210.119999999</v>
      </c>
      <c r="E72" s="1"/>
    </row>
    <row r="73" spans="2:5" x14ac:dyDescent="0.3">
      <c r="B73" t="s">
        <v>26</v>
      </c>
      <c r="C73" s="1">
        <f t="shared" si="2"/>
        <v>17671903.199999999</v>
      </c>
      <c r="D73" s="1">
        <v>17671903.199999999</v>
      </c>
      <c r="E73" s="1"/>
    </row>
    <row r="74" spans="2:5" x14ac:dyDescent="0.3">
      <c r="B74" t="s">
        <v>27</v>
      </c>
      <c r="C74" s="1">
        <f t="shared" si="2"/>
        <v>8577815.8000000007</v>
      </c>
      <c r="D74" s="1">
        <v>8577815.8000000007</v>
      </c>
      <c r="E74" s="1"/>
    </row>
    <row r="75" spans="2:5" x14ac:dyDescent="0.3">
      <c r="B75" s="2" t="s">
        <v>10</v>
      </c>
      <c r="C75" s="3">
        <f t="shared" si="2"/>
        <v>136562123.09999999</v>
      </c>
      <c r="D75" s="3">
        <f>SUM(D76:D82)</f>
        <v>136562123.09999999</v>
      </c>
      <c r="E75" s="3">
        <f>SUM(E76:E81)</f>
        <v>0</v>
      </c>
    </row>
    <row r="76" spans="2:5" x14ac:dyDescent="0.3">
      <c r="B76" t="s">
        <v>11</v>
      </c>
      <c r="C76" s="1">
        <f t="shared" si="2"/>
        <v>3864189.87</v>
      </c>
      <c r="D76" s="1">
        <v>3864189.87</v>
      </c>
      <c r="E76" s="1"/>
    </row>
    <row r="77" spans="2:5" x14ac:dyDescent="0.3">
      <c r="B77" t="s">
        <v>12</v>
      </c>
      <c r="C77" s="1">
        <f t="shared" si="2"/>
        <v>22753724.690000001</v>
      </c>
      <c r="D77" s="1">
        <v>22753724.690000001</v>
      </c>
      <c r="E77" s="1"/>
    </row>
    <row r="78" spans="2:5" x14ac:dyDescent="0.3">
      <c r="B78" t="s">
        <v>15</v>
      </c>
      <c r="C78" s="1">
        <f t="shared" si="2"/>
        <v>31408096.75</v>
      </c>
      <c r="D78" s="1">
        <v>31408096.75</v>
      </c>
      <c r="E78" s="1"/>
    </row>
    <row r="79" spans="2:5" x14ac:dyDescent="0.3">
      <c r="B79" t="s">
        <v>16</v>
      </c>
      <c r="C79" s="1">
        <f t="shared" si="2"/>
        <v>20107756.780000001</v>
      </c>
      <c r="D79" s="1">
        <v>20107756.780000001</v>
      </c>
      <c r="E79" s="1"/>
    </row>
    <row r="80" spans="2:5" x14ac:dyDescent="0.3">
      <c r="B80" t="s">
        <v>17</v>
      </c>
      <c r="C80" s="1">
        <f t="shared" si="2"/>
        <v>24019981.82</v>
      </c>
      <c r="D80" s="1">
        <v>24019981.82</v>
      </c>
      <c r="E80" s="1"/>
    </row>
    <row r="81" spans="2:5" x14ac:dyDescent="0.3">
      <c r="B81" t="s">
        <v>18</v>
      </c>
      <c r="C81" s="1">
        <f t="shared" si="2"/>
        <v>10566245.720000001</v>
      </c>
      <c r="D81" s="1">
        <v>10566245.720000001</v>
      </c>
      <c r="E81" s="1"/>
    </row>
    <row r="82" spans="2:5" x14ac:dyDescent="0.3">
      <c r="B82" t="s">
        <v>28</v>
      </c>
      <c r="C82" s="1">
        <f t="shared" si="2"/>
        <v>23842127.469999999</v>
      </c>
      <c r="D82" s="1">
        <v>23842127.469999999</v>
      </c>
      <c r="E82" s="1"/>
    </row>
    <row r="83" spans="2:5" x14ac:dyDescent="0.3">
      <c r="B83" s="2" t="s">
        <v>19</v>
      </c>
      <c r="C83" s="3">
        <f t="shared" si="2"/>
        <v>39670144.780000001</v>
      </c>
      <c r="D83" s="3">
        <f>39163326.88+506817.9</f>
        <v>39670144.780000001</v>
      </c>
      <c r="E83" s="3"/>
    </row>
    <row r="84" spans="2:5" x14ac:dyDescent="0.3">
      <c r="B84" s="2" t="s">
        <v>20</v>
      </c>
      <c r="C84" s="3">
        <f t="shared" si="2"/>
        <v>81824435</v>
      </c>
      <c r="D84" s="6">
        <v>81824435</v>
      </c>
      <c r="E84" s="3"/>
    </row>
    <row r="85" spans="2:5" x14ac:dyDescent="0.3">
      <c r="B85" s="2" t="s">
        <v>24</v>
      </c>
      <c r="C85" s="3">
        <f>D85+E85</f>
        <v>646936.90999999992</v>
      </c>
      <c r="D85" s="3">
        <v>494377.22</v>
      </c>
      <c r="E85" s="3">
        <v>152559.69</v>
      </c>
    </row>
    <row r="86" spans="2:5" x14ac:dyDescent="0.3">
      <c r="B86" s="2" t="s">
        <v>25</v>
      </c>
      <c r="C86" s="3">
        <f>D86+E86</f>
        <v>55735.4</v>
      </c>
      <c r="D86" s="3">
        <v>57050.11</v>
      </c>
      <c r="E86" s="3">
        <v>-1314.71</v>
      </c>
    </row>
    <row r="87" spans="2:5" x14ac:dyDescent="0.3">
      <c r="C87" s="4">
        <f>C63+C66+C75+C83+C84+C85+C86</f>
        <v>1732792832.0899999</v>
      </c>
      <c r="D87" s="4">
        <f>D63+D66+D75+D83+D84+D85+D86</f>
        <v>1727539726.9999998</v>
      </c>
      <c r="E87" s="4">
        <f>E63+E66+E75+E83+E84+E85+E86</f>
        <v>5253105.0900000008</v>
      </c>
    </row>
    <row r="91" spans="2:5" x14ac:dyDescent="0.3">
      <c r="B91" s="39">
        <v>43922</v>
      </c>
      <c r="C91" s="40"/>
      <c r="D91" s="40"/>
      <c r="E91" s="40"/>
    </row>
    <row r="92" spans="2:5" x14ac:dyDescent="0.3">
      <c r="C92" t="s">
        <v>23</v>
      </c>
      <c r="D92" t="s">
        <v>21</v>
      </c>
      <c r="E92" t="s">
        <v>22</v>
      </c>
    </row>
    <row r="93" spans="2:5" x14ac:dyDescent="0.3">
      <c r="B93" s="2" t="s">
        <v>0</v>
      </c>
      <c r="C93" s="3">
        <f>D93+E93</f>
        <v>1344636021.7399998</v>
      </c>
      <c r="D93" s="3">
        <f>SUM(D94:D95)</f>
        <v>1339316651.4499998</v>
      </c>
      <c r="E93" s="3">
        <f>SUM(E94:E95)</f>
        <v>5319370.29</v>
      </c>
    </row>
    <row r="94" spans="2:5" x14ac:dyDescent="0.3">
      <c r="B94" t="s">
        <v>1</v>
      </c>
      <c r="C94" s="1">
        <f t="shared" ref="C94:C114" si="3">D94+E94</f>
        <v>1214497356.6199999</v>
      </c>
      <c r="D94" s="1">
        <v>1209177986.3299999</v>
      </c>
      <c r="E94" s="1">
        <v>5319370.29</v>
      </c>
    </row>
    <row r="95" spans="2:5" x14ac:dyDescent="0.3">
      <c r="B95" t="s">
        <v>2</v>
      </c>
      <c r="C95" s="1">
        <f t="shared" si="3"/>
        <v>130138665.12</v>
      </c>
      <c r="D95" s="1">
        <v>130138665.12</v>
      </c>
      <c r="E95" s="1"/>
    </row>
    <row r="96" spans="2:5" x14ac:dyDescent="0.3">
      <c r="B96" s="2" t="s">
        <v>3</v>
      </c>
      <c r="C96" s="3">
        <f t="shared" si="3"/>
        <v>150972178.03999999</v>
      </c>
      <c r="D96" s="3">
        <f>SUM(D97:D104)</f>
        <v>150972178.03999999</v>
      </c>
      <c r="E96" s="3">
        <f>SUM(E97:E104)</f>
        <v>0</v>
      </c>
    </row>
    <row r="97" spans="2:5" x14ac:dyDescent="0.3">
      <c r="B97" t="s">
        <v>4</v>
      </c>
      <c r="C97" s="1">
        <f t="shared" si="3"/>
        <v>31113982.989999998</v>
      </c>
      <c r="D97" s="1">
        <v>31113982.989999998</v>
      </c>
      <c r="E97" s="1"/>
    </row>
    <row r="98" spans="2:5" x14ac:dyDescent="0.3">
      <c r="B98" t="s">
        <v>5</v>
      </c>
      <c r="C98" s="1">
        <f t="shared" si="3"/>
        <v>21096794.280000001</v>
      </c>
      <c r="D98" s="1">
        <v>21096794.280000001</v>
      </c>
      <c r="E98" s="1"/>
    </row>
    <row r="99" spans="2:5" x14ac:dyDescent="0.3">
      <c r="B99" t="s">
        <v>6</v>
      </c>
      <c r="C99" s="1">
        <f t="shared" si="3"/>
        <v>21759909.460000001</v>
      </c>
      <c r="D99" s="1">
        <v>21759909.460000001</v>
      </c>
      <c r="E99" s="1"/>
    </row>
    <row r="100" spans="2:5" x14ac:dyDescent="0.3">
      <c r="B100" t="s">
        <v>7</v>
      </c>
      <c r="C100" s="1">
        <f t="shared" si="3"/>
        <v>10325278.300000001</v>
      </c>
      <c r="D100" s="1">
        <v>10325278.300000001</v>
      </c>
      <c r="E100" s="1"/>
    </row>
    <row r="101" spans="2:5" x14ac:dyDescent="0.3">
      <c r="B101" t="s">
        <v>8</v>
      </c>
      <c r="C101" s="1">
        <f t="shared" si="3"/>
        <v>25710791.620000001</v>
      </c>
      <c r="D101" s="1">
        <v>25710791.620000001</v>
      </c>
      <c r="E101" s="1"/>
    </row>
    <row r="102" spans="2:5" x14ac:dyDescent="0.3">
      <c r="B102" t="s">
        <v>9</v>
      </c>
      <c r="C102" s="1">
        <f t="shared" si="3"/>
        <v>11598218.59</v>
      </c>
      <c r="D102" s="1">
        <v>11598218.59</v>
      </c>
      <c r="E102" s="1"/>
    </row>
    <row r="103" spans="2:5" x14ac:dyDescent="0.3">
      <c r="B103" t="s">
        <v>26</v>
      </c>
      <c r="C103" s="1">
        <f t="shared" si="3"/>
        <v>19513231.199999999</v>
      </c>
      <c r="D103" s="1">
        <v>19513231.199999999</v>
      </c>
      <c r="E103" s="1"/>
    </row>
    <row r="104" spans="2:5" x14ac:dyDescent="0.3">
      <c r="B104" t="s">
        <v>27</v>
      </c>
      <c r="C104" s="1">
        <f t="shared" si="3"/>
        <v>9853971.5999999996</v>
      </c>
      <c r="D104" s="1">
        <v>9853971.5999999996</v>
      </c>
      <c r="E104" s="1"/>
    </row>
    <row r="105" spans="2:5" x14ac:dyDescent="0.3">
      <c r="B105" s="2" t="s">
        <v>10</v>
      </c>
      <c r="C105" s="3">
        <f t="shared" si="3"/>
        <v>138537514.16</v>
      </c>
      <c r="D105" s="3">
        <f>SUM(D106:D112)</f>
        <v>138537514.16</v>
      </c>
      <c r="E105" s="3">
        <f>SUM(E106:E111)</f>
        <v>0</v>
      </c>
    </row>
    <row r="106" spans="2:5" x14ac:dyDescent="0.3">
      <c r="B106" t="s">
        <v>11</v>
      </c>
      <c r="C106" s="1">
        <f t="shared" si="3"/>
        <v>3862408.55</v>
      </c>
      <c r="D106" s="1">
        <v>3862408.55</v>
      </c>
      <c r="E106" s="1"/>
    </row>
    <row r="107" spans="2:5" x14ac:dyDescent="0.3">
      <c r="B107" t="s">
        <v>12</v>
      </c>
      <c r="C107" s="1">
        <f t="shared" si="3"/>
        <v>22761342.579999998</v>
      </c>
      <c r="D107" s="1">
        <v>22761342.579999998</v>
      </c>
      <c r="E107" s="1"/>
    </row>
    <row r="108" spans="2:5" x14ac:dyDescent="0.3">
      <c r="B108" t="s">
        <v>15</v>
      </c>
      <c r="C108" s="1">
        <f t="shared" si="3"/>
        <v>31848774.390000001</v>
      </c>
      <c r="D108" s="1">
        <v>31848774.390000001</v>
      </c>
      <c r="E108" s="1"/>
    </row>
    <row r="109" spans="2:5" x14ac:dyDescent="0.3">
      <c r="B109" t="s">
        <v>16</v>
      </c>
      <c r="C109" s="1">
        <f t="shared" si="3"/>
        <v>20336676.609999999</v>
      </c>
      <c r="D109" s="1">
        <v>20336676.609999999</v>
      </c>
      <c r="E109" s="1"/>
    </row>
    <row r="110" spans="2:5" x14ac:dyDescent="0.3">
      <c r="B110" t="s">
        <v>17</v>
      </c>
      <c r="C110" s="1">
        <f t="shared" si="3"/>
        <v>24388835.670000002</v>
      </c>
      <c r="D110" s="1">
        <v>24388835.670000002</v>
      </c>
      <c r="E110" s="1"/>
    </row>
    <row r="111" spans="2:5" x14ac:dyDescent="0.3">
      <c r="B111" t="s">
        <v>18</v>
      </c>
      <c r="C111" s="1">
        <f t="shared" si="3"/>
        <v>10731404.34</v>
      </c>
      <c r="D111" s="1">
        <v>10731404.34</v>
      </c>
      <c r="E111" s="1"/>
    </row>
    <row r="112" spans="2:5" x14ac:dyDescent="0.3">
      <c r="B112" t="s">
        <v>28</v>
      </c>
      <c r="C112" s="1">
        <f t="shared" si="3"/>
        <v>24608072.02</v>
      </c>
      <c r="D112" s="1">
        <v>24608072.02</v>
      </c>
      <c r="E112" s="1"/>
    </row>
    <row r="113" spans="2:5" x14ac:dyDescent="0.3">
      <c r="B113" s="2" t="s">
        <v>19</v>
      </c>
      <c r="C113" s="3">
        <f t="shared" si="3"/>
        <v>38965607.789999999</v>
      </c>
      <c r="D113" s="3">
        <f>38440359.43+525248.36</f>
        <v>38965607.789999999</v>
      </c>
      <c r="E113" s="3"/>
    </row>
    <row r="114" spans="2:5" x14ac:dyDescent="0.3">
      <c r="B114" s="2" t="s">
        <v>20</v>
      </c>
      <c r="C114" s="3">
        <f t="shared" si="3"/>
        <v>81824435</v>
      </c>
      <c r="D114" s="6">
        <v>81824435</v>
      </c>
      <c r="E114" s="3"/>
    </row>
    <row r="115" spans="2:5" x14ac:dyDescent="0.3">
      <c r="B115" s="2" t="s">
        <v>24</v>
      </c>
      <c r="C115" s="3">
        <f>D115+E115</f>
        <v>69644.600000000006</v>
      </c>
      <c r="D115" s="3">
        <v>41783.94</v>
      </c>
      <c r="E115" s="3">
        <v>27860.66</v>
      </c>
    </row>
    <row r="116" spans="2:5" x14ac:dyDescent="0.3">
      <c r="B116" s="2" t="s">
        <v>25</v>
      </c>
      <c r="C116" s="3">
        <f>D116+E116</f>
        <v>78764.079999999987</v>
      </c>
      <c r="D116" s="3">
        <v>80078.789999999994</v>
      </c>
      <c r="E116" s="3">
        <v>-1314.71</v>
      </c>
    </row>
    <row r="117" spans="2:5" x14ac:dyDescent="0.3">
      <c r="C117" s="4">
        <f>C93+C96+C105+C113+C114+C115+C116</f>
        <v>1755084165.4099996</v>
      </c>
      <c r="D117" s="4">
        <f>D93+D96+D105+D113+D114+D115+D116</f>
        <v>1749738249.1699998</v>
      </c>
      <c r="E117" s="4">
        <f>E93+E96+E105+E113+E114+E115+E116</f>
        <v>5345916.24</v>
      </c>
    </row>
    <row r="121" spans="2:5" x14ac:dyDescent="0.3">
      <c r="B121" s="39">
        <v>43952</v>
      </c>
      <c r="C121" s="40"/>
      <c r="D121" s="40"/>
      <c r="E121" s="40"/>
    </row>
    <row r="122" spans="2:5" x14ac:dyDescent="0.3">
      <c r="C122" t="s">
        <v>23</v>
      </c>
      <c r="D122" t="s">
        <v>21</v>
      </c>
      <c r="E122" t="s">
        <v>22</v>
      </c>
    </row>
    <row r="123" spans="2:5" x14ac:dyDescent="0.3">
      <c r="B123" s="2" t="s">
        <v>0</v>
      </c>
      <c r="C123" s="3">
        <f>D123+E123</f>
        <v>1343911721.5699999</v>
      </c>
      <c r="D123" s="3">
        <f>SUM(D124:D125)</f>
        <v>1338517605.05</v>
      </c>
      <c r="E123" s="3">
        <f>SUM(E124:E125)</f>
        <v>5394116.5199999996</v>
      </c>
    </row>
    <row r="124" spans="2:5" x14ac:dyDescent="0.3">
      <c r="B124" t="s">
        <v>1</v>
      </c>
      <c r="C124" s="1">
        <f t="shared" ref="C124:C152" si="4">D124+E124</f>
        <v>1212622526.5699999</v>
      </c>
      <c r="D124" s="1">
        <v>1207228410.05</v>
      </c>
      <c r="E124" s="1">
        <v>5394116.5199999996</v>
      </c>
    </row>
    <row r="125" spans="2:5" x14ac:dyDescent="0.3">
      <c r="B125" t="s">
        <v>2</v>
      </c>
      <c r="C125" s="1">
        <f t="shared" si="4"/>
        <v>131289195</v>
      </c>
      <c r="D125" s="1">
        <v>131289195</v>
      </c>
      <c r="E125" s="1"/>
    </row>
    <row r="126" spans="2:5" x14ac:dyDescent="0.3">
      <c r="B126" s="2" t="s">
        <v>3</v>
      </c>
      <c r="C126" s="3">
        <f t="shared" si="4"/>
        <v>161688915.56</v>
      </c>
      <c r="D126" s="3">
        <f>SUM(D127:D128)+D137+D138</f>
        <v>161688915.56</v>
      </c>
      <c r="E126" s="3">
        <f>SUM(E127:E128)+E137+E138</f>
        <v>0</v>
      </c>
    </row>
    <row r="127" spans="2:5" x14ac:dyDescent="0.3">
      <c r="B127" t="s">
        <v>4</v>
      </c>
      <c r="C127" s="1">
        <f t="shared" si="4"/>
        <v>33708897.109999999</v>
      </c>
      <c r="D127" s="1">
        <v>33708897.109999999</v>
      </c>
      <c r="E127" s="1"/>
    </row>
    <row r="128" spans="2:5" x14ac:dyDescent="0.3">
      <c r="B128" t="s">
        <v>30</v>
      </c>
      <c r="C128" s="1">
        <f t="shared" si="4"/>
        <v>96472829.849999994</v>
      </c>
      <c r="D128" s="1">
        <v>96472829.849999994</v>
      </c>
      <c r="E128" s="1"/>
    </row>
    <row r="129" spans="2:7" x14ac:dyDescent="0.3">
      <c r="B129" s="7" t="s">
        <v>5</v>
      </c>
      <c r="C129" s="1">
        <f t="shared" si="4"/>
        <v>22493861.079999998</v>
      </c>
      <c r="D129" s="1">
        <v>22493861.079999998</v>
      </c>
      <c r="E129" s="1"/>
    </row>
    <row r="130" spans="2:7" x14ac:dyDescent="0.3">
      <c r="B130" s="7" t="s">
        <v>6</v>
      </c>
      <c r="C130" s="1">
        <f t="shared" si="4"/>
        <v>22976884.449999999</v>
      </c>
      <c r="D130" s="1">
        <v>22976884.449999999</v>
      </c>
      <c r="E130" s="1"/>
    </row>
    <row r="131" spans="2:7" x14ac:dyDescent="0.3">
      <c r="B131" s="7" t="s">
        <v>7</v>
      </c>
      <c r="C131" s="1">
        <f t="shared" si="4"/>
        <v>10946456.17</v>
      </c>
      <c r="D131" s="1">
        <v>10946456.17</v>
      </c>
      <c r="E131" s="1"/>
    </row>
    <row r="132" spans="2:7" x14ac:dyDescent="0.3">
      <c r="B132" s="7" t="s">
        <v>8</v>
      </c>
      <c r="C132" s="1">
        <f t="shared" si="4"/>
        <v>27731426.68</v>
      </c>
      <c r="D132" s="1">
        <v>27731426.68</v>
      </c>
      <c r="E132" s="1"/>
    </row>
    <row r="133" spans="2:7" x14ac:dyDescent="0.3">
      <c r="B133" s="7" t="s">
        <v>9</v>
      </c>
      <c r="C133" s="1">
        <f t="shared" si="4"/>
        <v>12219788.42</v>
      </c>
      <c r="D133" s="1">
        <v>12219788.42</v>
      </c>
      <c r="E133" s="1"/>
    </row>
    <row r="134" spans="2:7" x14ac:dyDescent="0.3">
      <c r="B134" s="7" t="s">
        <v>36</v>
      </c>
      <c r="C134" s="1">
        <f t="shared" si="4"/>
        <v>102858.15</v>
      </c>
      <c r="D134" s="1">
        <v>102858.15</v>
      </c>
      <c r="E134" s="1"/>
    </row>
    <row r="135" spans="2:7" x14ac:dyDescent="0.3">
      <c r="B135" s="7" t="s">
        <v>34</v>
      </c>
      <c r="C135" s="1">
        <f t="shared" si="4"/>
        <v>-4472.6899999999996</v>
      </c>
      <c r="D135" s="1">
        <v>-4472.6899999999996</v>
      </c>
      <c r="E135" s="1"/>
      <c r="G135" s="4"/>
    </row>
    <row r="136" spans="2:7" x14ac:dyDescent="0.3">
      <c r="B136" s="7" t="s">
        <v>35</v>
      </c>
      <c r="C136" s="1">
        <f t="shared" si="4"/>
        <v>6027.5899999999992</v>
      </c>
      <c r="D136" s="1">
        <f>6032.65-5.06</f>
        <v>6027.5899999999992</v>
      </c>
      <c r="E136" s="1"/>
      <c r="G136" s="4"/>
    </row>
    <row r="137" spans="2:7" x14ac:dyDescent="0.3">
      <c r="B137" t="s">
        <v>26</v>
      </c>
      <c r="C137" s="1">
        <f t="shared" si="4"/>
        <v>21192231.600000001</v>
      </c>
      <c r="D137" s="1">
        <v>21192231.600000001</v>
      </c>
      <c r="E137" s="1"/>
    </row>
    <row r="138" spans="2:7" x14ac:dyDescent="0.3">
      <c r="B138" t="s">
        <v>27</v>
      </c>
      <c r="C138" s="1">
        <f t="shared" si="4"/>
        <v>10314957</v>
      </c>
      <c r="D138" s="1">
        <v>10314957</v>
      </c>
      <c r="E138" s="1"/>
    </row>
    <row r="139" spans="2:7" x14ac:dyDescent="0.3">
      <c r="B139" s="2" t="s">
        <v>10</v>
      </c>
      <c r="C139" s="3">
        <f t="shared" si="4"/>
        <v>140559617.38</v>
      </c>
      <c r="D139" s="3">
        <f>SUM(D140:D142)</f>
        <v>140559617.38</v>
      </c>
      <c r="E139" s="3">
        <f>SUM(E140:E142)</f>
        <v>0</v>
      </c>
    </row>
    <row r="140" spans="2:7" x14ac:dyDescent="0.3">
      <c r="B140" t="s">
        <v>11</v>
      </c>
      <c r="C140" s="1">
        <f t="shared" si="4"/>
        <v>4184324.4</v>
      </c>
      <c r="D140" s="1">
        <v>4184324.4</v>
      </c>
      <c r="E140" s="1"/>
    </row>
    <row r="141" spans="2:7" x14ac:dyDescent="0.3">
      <c r="B141" t="s">
        <v>12</v>
      </c>
      <c r="C141" s="1">
        <f t="shared" si="4"/>
        <v>22958340.550000001</v>
      </c>
      <c r="D141" s="1">
        <v>22958340.550000001</v>
      </c>
      <c r="E141" s="1"/>
    </row>
    <row r="142" spans="2:7" x14ac:dyDescent="0.3">
      <c r="B142" t="s">
        <v>29</v>
      </c>
      <c r="C142" s="1">
        <f t="shared" si="4"/>
        <v>113416952.43000001</v>
      </c>
      <c r="D142" s="1">
        <v>113416952.43000001</v>
      </c>
      <c r="E142" s="1"/>
    </row>
    <row r="143" spans="2:7" x14ac:dyDescent="0.3">
      <c r="B143" s="7" t="s">
        <v>15</v>
      </c>
      <c r="C143" s="1">
        <f t="shared" si="4"/>
        <v>32310298.870000001</v>
      </c>
      <c r="D143" s="1">
        <v>32310298.870000001</v>
      </c>
      <c r="E143" s="1"/>
    </row>
    <row r="144" spans="2:7" x14ac:dyDescent="0.3">
      <c r="B144" s="7" t="s">
        <v>16</v>
      </c>
      <c r="C144" s="1">
        <f t="shared" si="4"/>
        <v>20473356.73</v>
      </c>
      <c r="D144" s="1">
        <v>20473356.73</v>
      </c>
      <c r="E144" s="1"/>
    </row>
    <row r="145" spans="2:8" x14ac:dyDescent="0.3">
      <c r="B145" s="7" t="s">
        <v>17</v>
      </c>
      <c r="C145" s="1">
        <f t="shared" si="4"/>
        <v>24386243.010000002</v>
      </c>
      <c r="D145" s="1">
        <v>24386243.010000002</v>
      </c>
      <c r="E145" s="1"/>
    </row>
    <row r="146" spans="2:8" x14ac:dyDescent="0.3">
      <c r="B146" s="7" t="s">
        <v>18</v>
      </c>
      <c r="C146" s="1">
        <f t="shared" si="4"/>
        <v>10857200.189999999</v>
      </c>
      <c r="D146" s="1">
        <v>10857200.189999999</v>
      </c>
      <c r="E146" s="1"/>
    </row>
    <row r="147" spans="2:8" x14ac:dyDescent="0.3">
      <c r="B147" s="7" t="s">
        <v>28</v>
      </c>
      <c r="C147" s="1">
        <f t="shared" si="4"/>
        <v>25346422.359999999</v>
      </c>
      <c r="D147" s="1">
        <v>25346422.359999999</v>
      </c>
      <c r="E147" s="1"/>
    </row>
    <row r="148" spans="2:8" x14ac:dyDescent="0.3">
      <c r="B148" s="7" t="s">
        <v>32</v>
      </c>
      <c r="C148" s="1">
        <f t="shared" si="4"/>
        <v>48076.34</v>
      </c>
      <c r="D148" s="1">
        <v>48076.34</v>
      </c>
      <c r="E148" s="1"/>
    </row>
    <row r="149" spans="2:8" x14ac:dyDescent="0.3">
      <c r="B149" s="7" t="s">
        <v>34</v>
      </c>
      <c r="C149" s="1">
        <f t="shared" si="4"/>
        <v>-5230</v>
      </c>
      <c r="D149" s="1">
        <v>-5230</v>
      </c>
      <c r="E149" s="1"/>
    </row>
    <row r="150" spans="2:8" x14ac:dyDescent="0.3">
      <c r="B150" s="7" t="s">
        <v>35</v>
      </c>
      <c r="C150" s="1">
        <f t="shared" si="4"/>
        <v>584.92999999999995</v>
      </c>
      <c r="D150" s="1">
        <f>594.16-9.23</f>
        <v>584.92999999999995</v>
      </c>
      <c r="E150" s="1"/>
      <c r="G150" s="4"/>
      <c r="H150" s="4"/>
    </row>
    <row r="151" spans="2:8" x14ac:dyDescent="0.3">
      <c r="B151" s="2" t="s">
        <v>19</v>
      </c>
      <c r="C151" s="3">
        <f t="shared" si="4"/>
        <v>38480191.760000005</v>
      </c>
      <c r="D151" s="3">
        <f>37941388.31+538803.45</f>
        <v>38480191.760000005</v>
      </c>
      <c r="E151" s="3"/>
    </row>
    <row r="152" spans="2:8" x14ac:dyDescent="0.3">
      <c r="B152" s="2" t="s">
        <v>20</v>
      </c>
      <c r="C152" s="3">
        <f t="shared" si="4"/>
        <v>81824435</v>
      </c>
      <c r="D152" s="6">
        <v>81824435</v>
      </c>
      <c r="E152" s="3"/>
    </row>
    <row r="153" spans="2:8" x14ac:dyDescent="0.3">
      <c r="B153" s="2" t="s">
        <v>24</v>
      </c>
      <c r="C153" s="3">
        <f>D153+E153</f>
        <v>96574.83</v>
      </c>
      <c r="D153" s="3">
        <v>74010.41</v>
      </c>
      <c r="E153" s="3">
        <v>22564.42</v>
      </c>
    </row>
    <row r="154" spans="2:8" x14ac:dyDescent="0.3">
      <c r="B154" s="2" t="s">
        <v>25</v>
      </c>
      <c r="C154" s="3">
        <f>D154+E154</f>
        <v>208516.16</v>
      </c>
      <c r="D154" s="3">
        <v>209830.87</v>
      </c>
      <c r="E154" s="3">
        <v>-1314.71</v>
      </c>
    </row>
    <row r="155" spans="2:8" x14ac:dyDescent="0.3">
      <c r="C155" s="4">
        <f>C123+C126+C139+C151+C152+C153+C154</f>
        <v>1766769972.2599998</v>
      </c>
      <c r="D155" s="4">
        <f>D123+D126+D139+D151+D152+D153+D154</f>
        <v>1761354606.0299997</v>
      </c>
      <c r="E155" s="4">
        <f>E123+E126+E139+E151+E152+E153+E154</f>
        <v>5415366.2299999995</v>
      </c>
    </row>
    <row r="159" spans="2:8" x14ac:dyDescent="0.3">
      <c r="B159" s="39">
        <v>43983</v>
      </c>
      <c r="C159" s="40"/>
      <c r="D159" s="40"/>
      <c r="E159" s="40"/>
    </row>
    <row r="160" spans="2:8" x14ac:dyDescent="0.3">
      <c r="C160" t="s">
        <v>23</v>
      </c>
      <c r="D160" t="s">
        <v>21</v>
      </c>
      <c r="E160" t="s">
        <v>22</v>
      </c>
    </row>
    <row r="161" spans="2:7" x14ac:dyDescent="0.3">
      <c r="B161" s="2" t="s">
        <v>0</v>
      </c>
      <c r="C161" s="3">
        <f>D161+E161</f>
        <v>1337369431.97</v>
      </c>
      <c r="D161" s="3">
        <f>SUM(D162:D163)</f>
        <v>1331846606.1900001</v>
      </c>
      <c r="E161" s="3">
        <f>SUM(E162:E163)</f>
        <v>5522825.7800000003</v>
      </c>
    </row>
    <row r="162" spans="2:7" x14ac:dyDescent="0.3">
      <c r="B162" t="s">
        <v>1</v>
      </c>
      <c r="C162" s="1">
        <f t="shared" ref="C162:C192" si="5">D162+E162</f>
        <v>1204923971.99</v>
      </c>
      <c r="D162" s="1">
        <v>1199401146.21</v>
      </c>
      <c r="E162" s="1">
        <v>5522825.7800000003</v>
      </c>
    </row>
    <row r="163" spans="2:7" x14ac:dyDescent="0.3">
      <c r="B163" t="s">
        <v>2</v>
      </c>
      <c r="C163" s="1">
        <f t="shared" si="5"/>
        <v>132445459.98</v>
      </c>
      <c r="D163" s="1">
        <v>132445459.98</v>
      </c>
      <c r="E163" s="1"/>
    </row>
    <row r="164" spans="2:7" x14ac:dyDescent="0.3">
      <c r="B164" s="2" t="s">
        <v>3</v>
      </c>
      <c r="C164" s="3">
        <f t="shared" si="5"/>
        <v>176301453.94</v>
      </c>
      <c r="D164" s="3">
        <f>SUM(D165)+D175+D176+D177</f>
        <v>176301453.94</v>
      </c>
      <c r="E164" s="3">
        <f>SUM(E165)+E175+E176+E177</f>
        <v>0</v>
      </c>
    </row>
    <row r="165" spans="2:7" x14ac:dyDescent="0.3">
      <c r="B165" t="s">
        <v>30</v>
      </c>
      <c r="C165" s="1">
        <f t="shared" si="5"/>
        <v>141460071.34</v>
      </c>
      <c r="D165" s="1">
        <v>141460071.34</v>
      </c>
      <c r="E165" s="1"/>
    </row>
    <row r="166" spans="2:7" x14ac:dyDescent="0.3">
      <c r="B166" s="7" t="s">
        <v>4</v>
      </c>
      <c r="C166" s="1">
        <f t="shared" si="5"/>
        <v>36419637.539999999</v>
      </c>
      <c r="D166" s="1">
        <v>36419637.539999999</v>
      </c>
      <c r="E166" s="1"/>
    </row>
    <row r="167" spans="2:7" x14ac:dyDescent="0.3">
      <c r="B167" s="7" t="s">
        <v>5</v>
      </c>
      <c r="C167" s="1">
        <f t="shared" si="5"/>
        <v>24432223.129999999</v>
      </c>
      <c r="D167" s="1">
        <v>24432223.129999999</v>
      </c>
      <c r="E167" s="1"/>
    </row>
    <row r="168" spans="2:7" x14ac:dyDescent="0.3">
      <c r="B168" s="7" t="s">
        <v>6</v>
      </c>
      <c r="C168" s="1">
        <f t="shared" si="5"/>
        <v>24979221.039999999</v>
      </c>
      <c r="D168" s="1">
        <v>24979221.039999999</v>
      </c>
      <c r="E168" s="1"/>
      <c r="G168" s="4"/>
    </row>
    <row r="169" spans="2:7" x14ac:dyDescent="0.3">
      <c r="B169" s="7" t="s">
        <v>7</v>
      </c>
      <c r="C169" s="1">
        <f t="shared" si="5"/>
        <v>11965408.01</v>
      </c>
      <c r="D169" s="1">
        <v>11965408.01</v>
      </c>
      <c r="E169" s="1"/>
      <c r="G169" s="4"/>
    </row>
    <row r="170" spans="2:7" x14ac:dyDescent="0.3">
      <c r="B170" s="7" t="s">
        <v>8</v>
      </c>
      <c r="C170" s="1">
        <f t="shared" si="5"/>
        <v>30214281.23</v>
      </c>
      <c r="D170" s="1">
        <v>30214281.23</v>
      </c>
      <c r="E170" s="1"/>
    </row>
    <row r="171" spans="2:7" x14ac:dyDescent="0.3">
      <c r="B171" s="7" t="s">
        <v>9</v>
      </c>
      <c r="C171" s="1">
        <f t="shared" si="5"/>
        <v>13353790.060000001</v>
      </c>
      <c r="D171" s="1">
        <v>13353790.060000001</v>
      </c>
      <c r="E171" s="1"/>
    </row>
    <row r="172" spans="2:7" x14ac:dyDescent="0.3">
      <c r="B172" s="7" t="s">
        <v>36</v>
      </c>
      <c r="C172" s="1">
        <f t="shared" si="5"/>
        <v>99841.919999999998</v>
      </c>
      <c r="D172" s="1">
        <v>99841.919999999998</v>
      </c>
      <c r="E172" s="1"/>
    </row>
    <row r="173" spans="2:7" x14ac:dyDescent="0.3">
      <c r="B173" s="7" t="s">
        <v>34</v>
      </c>
      <c r="C173" s="1">
        <f t="shared" si="5"/>
        <v>-7128.85</v>
      </c>
      <c r="D173" s="1">
        <v>-7128.85</v>
      </c>
      <c r="E173" s="1"/>
    </row>
    <row r="174" spans="2:7" x14ac:dyDescent="0.3">
      <c r="B174" s="7" t="s">
        <v>35</v>
      </c>
      <c r="C174" s="1">
        <f t="shared" si="5"/>
        <v>2797.2599999999998</v>
      </c>
      <c r="D174" s="1">
        <f>2805.6-8.34</f>
        <v>2797.2599999999998</v>
      </c>
      <c r="E174" s="1"/>
    </row>
    <row r="175" spans="2:7" x14ac:dyDescent="0.3">
      <c r="B175" t="s">
        <v>31</v>
      </c>
      <c r="C175" s="1">
        <f t="shared" si="5"/>
        <v>5939724.5999999996</v>
      </c>
      <c r="D175" s="1">
        <v>5939724.5999999996</v>
      </c>
      <c r="E175" s="1"/>
    </row>
    <row r="176" spans="2:7" x14ac:dyDescent="0.3">
      <c r="B176" t="s">
        <v>26</v>
      </c>
      <c r="C176" s="1">
        <f t="shared" si="5"/>
        <v>23028714</v>
      </c>
      <c r="D176" s="1">
        <v>23028714</v>
      </c>
      <c r="E176" s="1"/>
    </row>
    <row r="177" spans="2:7" x14ac:dyDescent="0.3">
      <c r="B177" t="s">
        <v>27</v>
      </c>
      <c r="C177" s="1">
        <f t="shared" si="5"/>
        <v>5872944</v>
      </c>
      <c r="D177" s="1">
        <v>5872944</v>
      </c>
      <c r="E177" s="1"/>
    </row>
    <row r="178" spans="2:7" x14ac:dyDescent="0.3">
      <c r="B178" s="2" t="s">
        <v>10</v>
      </c>
      <c r="C178" s="3">
        <f t="shared" si="5"/>
        <v>156832334.10999998</v>
      </c>
      <c r="D178" s="3">
        <f>SUM(D179:D180)</f>
        <v>156832334.10999998</v>
      </c>
      <c r="E178" s="3">
        <f>SUM(E179:E180)</f>
        <v>0</v>
      </c>
    </row>
    <row r="179" spans="2:7" x14ac:dyDescent="0.3">
      <c r="B179" t="s">
        <v>11</v>
      </c>
      <c r="C179" s="1">
        <f t="shared" si="5"/>
        <v>4182710.76</v>
      </c>
      <c r="D179" s="1">
        <v>4182710.76</v>
      </c>
      <c r="E179" s="1"/>
    </row>
    <row r="180" spans="2:7" x14ac:dyDescent="0.3">
      <c r="B180" t="s">
        <v>29</v>
      </c>
      <c r="C180" s="1">
        <f t="shared" si="5"/>
        <v>152649623.34999999</v>
      </c>
      <c r="D180" s="1">
        <v>152649623.34999999</v>
      </c>
      <c r="E180" s="1"/>
    </row>
    <row r="181" spans="2:7" x14ac:dyDescent="0.3">
      <c r="B181" s="7" t="s">
        <v>12</v>
      </c>
      <c r="C181" s="1">
        <f t="shared" si="5"/>
        <v>23203406.82</v>
      </c>
      <c r="D181" s="1">
        <v>23203406.82</v>
      </c>
      <c r="E181" s="1"/>
    </row>
    <row r="182" spans="2:7" x14ac:dyDescent="0.3">
      <c r="B182" s="7" t="s">
        <v>15</v>
      </c>
      <c r="C182" s="1">
        <f t="shared" si="5"/>
        <v>32320016.129999999</v>
      </c>
      <c r="D182" s="1">
        <v>32320016.129999999</v>
      </c>
      <c r="E182" s="1"/>
    </row>
    <row r="183" spans="2:7" x14ac:dyDescent="0.3">
      <c r="B183" s="7" t="s">
        <v>16</v>
      </c>
      <c r="C183" s="1">
        <f t="shared" si="5"/>
        <v>20639231.059999999</v>
      </c>
      <c r="D183" s="1">
        <v>20639231.059999999</v>
      </c>
      <c r="E183" s="1"/>
    </row>
    <row r="184" spans="2:7" x14ac:dyDescent="0.3">
      <c r="B184" s="7" t="s">
        <v>17</v>
      </c>
      <c r="C184" s="1">
        <f t="shared" si="5"/>
        <v>24890803.370000001</v>
      </c>
      <c r="D184" s="1">
        <v>24890803.370000001</v>
      </c>
      <c r="E184" s="1"/>
      <c r="G184" s="4">
        <f>SUM(D181:D190)-D180</f>
        <v>0</v>
      </c>
    </row>
    <row r="185" spans="2:7" x14ac:dyDescent="0.3">
      <c r="B185" s="7" t="s">
        <v>18</v>
      </c>
      <c r="C185" s="1">
        <f t="shared" si="5"/>
        <v>10901973.52</v>
      </c>
      <c r="D185" s="1">
        <v>10901973.52</v>
      </c>
      <c r="E185" s="1"/>
    </row>
    <row r="186" spans="2:7" x14ac:dyDescent="0.3">
      <c r="B186" s="7" t="s">
        <v>28</v>
      </c>
      <c r="C186" s="1">
        <f t="shared" si="5"/>
        <v>25576832.129999999</v>
      </c>
      <c r="D186" s="1">
        <v>25576832.129999999</v>
      </c>
      <c r="E186" s="1"/>
    </row>
    <row r="187" spans="2:7" x14ac:dyDescent="0.3">
      <c r="B187" s="7" t="s">
        <v>32</v>
      </c>
      <c r="C187" s="1">
        <f t="shared" si="5"/>
        <v>36155.22</v>
      </c>
      <c r="D187" s="1">
        <v>36155.22</v>
      </c>
      <c r="E187" s="1"/>
    </row>
    <row r="188" spans="2:7" x14ac:dyDescent="0.3">
      <c r="B188" s="7" t="s">
        <v>33</v>
      </c>
      <c r="C188" s="1">
        <f t="shared" si="5"/>
        <v>15082743.35</v>
      </c>
      <c r="D188" s="1">
        <v>15082743.35</v>
      </c>
      <c r="E188" s="1"/>
    </row>
    <row r="189" spans="2:7" x14ac:dyDescent="0.3">
      <c r="B189" s="7" t="s">
        <v>34</v>
      </c>
      <c r="C189" s="1">
        <f t="shared" si="5"/>
        <v>-7337.85</v>
      </c>
      <c r="D189" s="1">
        <v>-7337.85</v>
      </c>
      <c r="E189" s="1"/>
    </row>
    <row r="190" spans="2:7" x14ac:dyDescent="0.3">
      <c r="B190" s="7" t="s">
        <v>35</v>
      </c>
      <c r="C190" s="1">
        <f t="shared" si="5"/>
        <v>5799.6</v>
      </c>
      <c r="D190" s="1">
        <f>5810.72-11.12</f>
        <v>5799.6</v>
      </c>
      <c r="E190" s="1"/>
    </row>
    <row r="191" spans="2:7" x14ac:dyDescent="0.3">
      <c r="B191" s="2" t="s">
        <v>19</v>
      </c>
      <c r="C191" s="3">
        <f t="shared" si="5"/>
        <v>38063095.07</v>
      </c>
      <c r="D191" s="3">
        <f>37528224.22+534870.85</f>
        <v>38063095.07</v>
      </c>
      <c r="E191" s="3"/>
    </row>
    <row r="192" spans="2:7" x14ac:dyDescent="0.3">
      <c r="B192" s="2" t="s">
        <v>20</v>
      </c>
      <c r="C192" s="3">
        <f t="shared" si="5"/>
        <v>81824435</v>
      </c>
      <c r="D192" s="6">
        <v>81824435</v>
      </c>
      <c r="E192" s="3"/>
    </row>
    <row r="193" spans="2:5" x14ac:dyDescent="0.3">
      <c r="B193" s="2" t="s">
        <v>24</v>
      </c>
      <c r="C193" s="3">
        <f>D193+E193</f>
        <v>510036.29000000004</v>
      </c>
      <c r="D193" s="3">
        <v>478957.78</v>
      </c>
      <c r="E193" s="3">
        <v>31078.51</v>
      </c>
    </row>
    <row r="194" spans="2:5" x14ac:dyDescent="0.3">
      <c r="B194" s="2" t="s">
        <v>25</v>
      </c>
      <c r="C194" s="3">
        <f>D194+E194</f>
        <v>-620888.56999999995</v>
      </c>
      <c r="D194" s="3">
        <v>-619573.86</v>
      </c>
      <c r="E194" s="3">
        <v>-1314.71</v>
      </c>
    </row>
    <row r="195" spans="2:5" x14ac:dyDescent="0.3">
      <c r="C195" s="4">
        <f>C161+C164+C178+C191+C192+C193+C194</f>
        <v>1790279897.8099999</v>
      </c>
      <c r="D195" s="4">
        <f>D161+D164+D178+D191+D192+D193+D194</f>
        <v>1784727308.23</v>
      </c>
      <c r="E195" s="4">
        <f>E161+E164+E178+E191+E192+E193+E194</f>
        <v>5552589.5800000001</v>
      </c>
    </row>
  </sheetData>
  <mergeCells count="6">
    <mergeCell ref="B159:E159"/>
    <mergeCell ref="B2:E2"/>
    <mergeCell ref="B31:E31"/>
    <mergeCell ref="B61:E61"/>
    <mergeCell ref="B91:E91"/>
    <mergeCell ref="B121:E1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CAFE5-9C76-4C98-B716-5BEEF5993F9C}">
  <dimension ref="B2:K47"/>
  <sheetViews>
    <sheetView showGridLines="0" tabSelected="1" zoomScale="88" zoomScaleNormal="88" workbookViewId="0">
      <selection activeCell="K22" sqref="K22"/>
    </sheetView>
  </sheetViews>
  <sheetFormatPr defaultColWidth="9.109375" defaultRowHeight="13.8" x14ac:dyDescent="0.3"/>
  <cols>
    <col min="1" max="1" width="9.109375" style="8"/>
    <col min="2" max="2" width="45.44140625" style="8" bestFit="1" customWidth="1"/>
    <col min="3" max="8" width="18.6640625" style="8" bestFit="1" customWidth="1"/>
    <col min="9" max="9" width="9.109375" style="8"/>
    <col min="10" max="10" width="12.33203125" style="8" bestFit="1" customWidth="1"/>
    <col min="11" max="11" width="16" style="8" bestFit="1" customWidth="1"/>
    <col min="12" max="16384" width="9.109375" style="8"/>
  </cols>
  <sheetData>
    <row r="2" spans="2:11" ht="25.8" x14ac:dyDescent="0.5">
      <c r="B2" s="12"/>
      <c r="C2" s="41" t="s">
        <v>47</v>
      </c>
      <c r="D2" s="41"/>
      <c r="E2" s="41"/>
      <c r="F2" s="41"/>
      <c r="G2" s="41"/>
      <c r="H2" s="41"/>
    </row>
    <row r="5" spans="2:11" ht="18.75" customHeight="1" x14ac:dyDescent="0.3">
      <c r="K5" s="13"/>
    </row>
    <row r="6" spans="2:11" ht="20.100000000000001" customHeight="1" x14ac:dyDescent="0.3">
      <c r="B6" s="22" t="s">
        <v>37</v>
      </c>
      <c r="C6" s="23">
        <f t="shared" ref="C6:H6" si="0">SUM(C7:C8)</f>
        <v>1469665585.1499999</v>
      </c>
      <c r="D6" s="23">
        <f t="shared" si="0"/>
        <v>1454742615.5899999</v>
      </c>
      <c r="E6" s="23">
        <f t="shared" si="0"/>
        <v>1428292397.3099999</v>
      </c>
      <c r="F6" s="23">
        <f t="shared" si="0"/>
        <v>1434234724.77</v>
      </c>
      <c r="G6" s="23">
        <f t="shared" si="0"/>
        <v>1434139912.5999999</v>
      </c>
      <c r="H6" s="23">
        <f t="shared" si="0"/>
        <v>1444075599.0700002</v>
      </c>
      <c r="K6" s="13"/>
    </row>
    <row r="7" spans="2:11" ht="20.100000000000001" customHeight="1" x14ac:dyDescent="0.3">
      <c r="B7" s="24" t="s">
        <v>1</v>
      </c>
      <c r="C7" s="25">
        <v>1332555909.55</v>
      </c>
      <c r="D7" s="25">
        <v>1318523326.78</v>
      </c>
      <c r="E7" s="25">
        <v>1291814058.5699999</v>
      </c>
      <c r="F7" s="25">
        <v>1297251914.71</v>
      </c>
      <c r="G7" s="17">
        <v>1296658189.5</v>
      </c>
      <c r="H7" s="17">
        <v>1305509629.3800001</v>
      </c>
    </row>
    <row r="8" spans="2:11" ht="20.100000000000001" customHeight="1" x14ac:dyDescent="0.3">
      <c r="B8" s="26" t="s">
        <v>2</v>
      </c>
      <c r="C8" s="20">
        <v>137109675.59999999</v>
      </c>
      <c r="D8" s="20">
        <v>136219288.81</v>
      </c>
      <c r="E8" s="20">
        <v>136478338.74000001</v>
      </c>
      <c r="F8" s="20">
        <v>136982810.06</v>
      </c>
      <c r="G8" s="20">
        <v>137481723.09999999</v>
      </c>
      <c r="H8" s="20">
        <v>138565969.69</v>
      </c>
    </row>
    <row r="9" spans="2:11" ht="20.100000000000001" customHeight="1" x14ac:dyDescent="0.3">
      <c r="B9" s="22" t="s">
        <v>38</v>
      </c>
      <c r="C9" s="23">
        <f>C10+C18+C19+C20</f>
        <v>217449409.70000002</v>
      </c>
      <c r="D9" s="23">
        <f>D10+D18+D19+D20</f>
        <v>212312785.05000001</v>
      </c>
      <c r="E9" s="23">
        <f>E10+E18+E19+E20</f>
        <v>219898591.34999999</v>
      </c>
      <c r="F9" s="23">
        <f>F10+F18+F19+F20</f>
        <v>226947081.56999999</v>
      </c>
      <c r="G9" s="23">
        <f>G10+G18+G19+G20</f>
        <v>238136967.54000002</v>
      </c>
      <c r="H9" s="23">
        <f>H10+H18+H19+H20</f>
        <v>240511927.67000002</v>
      </c>
    </row>
    <row r="10" spans="2:11" ht="20.100000000000001" customHeight="1" x14ac:dyDescent="0.3">
      <c r="B10" s="16" t="s">
        <v>48</v>
      </c>
      <c r="C10" s="18">
        <v>187455521.15000001</v>
      </c>
      <c r="D10" s="18">
        <v>183508162.05000001</v>
      </c>
      <c r="E10" s="18">
        <v>189376137</v>
      </c>
      <c r="F10" s="18">
        <v>195598978.31999999</v>
      </c>
      <c r="G10" s="18">
        <v>204877665.99000001</v>
      </c>
      <c r="H10" s="18">
        <v>207089848.37</v>
      </c>
      <c r="K10" s="9"/>
    </row>
    <row r="11" spans="2:11" ht="20.100000000000001" customHeight="1" x14ac:dyDescent="0.3">
      <c r="B11" s="19" t="s">
        <v>49</v>
      </c>
      <c r="C11" s="21">
        <v>34664400.189999998</v>
      </c>
      <c r="D11" s="21">
        <v>34327128.259999998</v>
      </c>
      <c r="E11" s="21">
        <v>35327761.920000002</v>
      </c>
      <c r="F11" s="21">
        <v>37263739.299999997</v>
      </c>
      <c r="G11" s="21">
        <v>37263739.299999997</v>
      </c>
      <c r="H11" s="21">
        <v>38105016.210000001</v>
      </c>
      <c r="K11" s="9"/>
    </row>
    <row r="12" spans="2:11" ht="20.100000000000001" customHeight="1" x14ac:dyDescent="0.3">
      <c r="B12" s="16" t="s">
        <v>50</v>
      </c>
      <c r="C12" s="18">
        <v>28690058.559999999</v>
      </c>
      <c r="D12" s="18">
        <v>27389507.100000001</v>
      </c>
      <c r="E12" s="18">
        <v>29713044.640000001</v>
      </c>
      <c r="F12" s="18">
        <v>30476574.75</v>
      </c>
      <c r="G12" s="18">
        <v>30476574.75</v>
      </c>
      <c r="H12" s="18">
        <v>32801330.649999999</v>
      </c>
    </row>
    <row r="13" spans="2:11" ht="20.100000000000001" customHeight="1" x14ac:dyDescent="0.3">
      <c r="B13" s="19" t="s">
        <v>51</v>
      </c>
      <c r="C13" s="21">
        <v>28016700.629999999</v>
      </c>
      <c r="D13" s="21">
        <v>26704534.940000001</v>
      </c>
      <c r="E13" s="21">
        <v>28907114.18</v>
      </c>
      <c r="F13" s="21">
        <v>29495768.510000002</v>
      </c>
      <c r="G13" s="21">
        <v>29495768.510000002</v>
      </c>
      <c r="H13" s="21">
        <v>31345265.789999999</v>
      </c>
    </row>
    <row r="14" spans="2:11" ht="20.100000000000001" customHeight="1" x14ac:dyDescent="0.3">
      <c r="B14" s="16" t="s">
        <v>52</v>
      </c>
      <c r="C14" s="18">
        <v>16098053.130000001</v>
      </c>
      <c r="D14" s="18">
        <v>16174247.470000001</v>
      </c>
      <c r="E14" s="18">
        <v>16516787.130000001</v>
      </c>
      <c r="F14" s="18">
        <v>17063925.780000001</v>
      </c>
      <c r="G14" s="18">
        <v>17063925.780000001</v>
      </c>
      <c r="H14" s="18">
        <v>18334002.989999998</v>
      </c>
    </row>
    <row r="15" spans="2:11" ht="20.100000000000001" customHeight="1" x14ac:dyDescent="0.3">
      <c r="B15" s="19" t="s">
        <v>53</v>
      </c>
      <c r="C15" s="21">
        <v>23046940.079999998</v>
      </c>
      <c r="D15" s="21">
        <v>22695219.93</v>
      </c>
      <c r="E15" s="21">
        <v>23446695.91</v>
      </c>
      <c r="F15" s="21">
        <v>24838625.890000001</v>
      </c>
      <c r="G15" s="21">
        <v>24838625.890000001</v>
      </c>
      <c r="H15" s="21">
        <v>27384746.43</v>
      </c>
    </row>
    <row r="16" spans="2:11" ht="20.100000000000001" customHeight="1" x14ac:dyDescent="0.3">
      <c r="B16" s="16" t="s">
        <v>54</v>
      </c>
      <c r="C16" s="18">
        <v>26776918.48</v>
      </c>
      <c r="D16" s="18">
        <v>26100018.5</v>
      </c>
      <c r="E16" s="18">
        <v>26550395.800000001</v>
      </c>
      <c r="F16" s="18">
        <v>26814409.789999999</v>
      </c>
      <c r="G16" s="18">
        <v>26814409.789999999</v>
      </c>
      <c r="H16" s="18">
        <v>28147398.359999999</v>
      </c>
    </row>
    <row r="17" spans="2:10" ht="20.100000000000001" customHeight="1" x14ac:dyDescent="0.3">
      <c r="B17" s="19" t="s">
        <v>55</v>
      </c>
      <c r="C17" s="21">
        <v>28729518.98</v>
      </c>
      <c r="D17" s="21">
        <v>28628026.780000001</v>
      </c>
      <c r="E17" s="21">
        <v>27376889.5</v>
      </c>
      <c r="F17" s="21">
        <v>28044019.989999998</v>
      </c>
      <c r="G17" s="21">
        <v>28044019.989999998</v>
      </c>
      <c r="H17" s="21">
        <v>29245185.5</v>
      </c>
    </row>
    <row r="18" spans="2:10" ht="20.100000000000001" customHeight="1" x14ac:dyDescent="0.3">
      <c r="B18" s="16" t="s">
        <v>56</v>
      </c>
      <c r="C18" s="18">
        <v>7082400</v>
      </c>
      <c r="D18" s="18">
        <v>6927676.7999999998</v>
      </c>
      <c r="E18" s="18">
        <v>7308492</v>
      </c>
      <c r="F18" s="18">
        <v>7654440</v>
      </c>
      <c r="G18" s="18">
        <v>8137132.7999999998</v>
      </c>
      <c r="H18" s="18">
        <v>8172000</v>
      </c>
    </row>
    <row r="19" spans="2:10" ht="20.100000000000001" customHeight="1" x14ac:dyDescent="0.3">
      <c r="B19" s="19" t="s">
        <v>57</v>
      </c>
      <c r="C19" s="21">
        <v>15743883.75</v>
      </c>
      <c r="D19" s="21">
        <v>15031546.5</v>
      </c>
      <c r="E19" s="21">
        <v>15951705.75</v>
      </c>
      <c r="F19" s="21">
        <v>16277111.25</v>
      </c>
      <c r="G19" s="21">
        <v>17261531.25</v>
      </c>
      <c r="H19" s="21">
        <v>17353137</v>
      </c>
    </row>
    <row r="20" spans="2:10" ht="20.100000000000001" customHeight="1" x14ac:dyDescent="0.3">
      <c r="B20" s="16" t="s">
        <v>58</v>
      </c>
      <c r="C20" s="18">
        <v>7167604.7999999998</v>
      </c>
      <c r="D20" s="18">
        <v>6845399.7000000002</v>
      </c>
      <c r="E20" s="18">
        <v>7262256.5999999996</v>
      </c>
      <c r="F20" s="18">
        <v>7416552</v>
      </c>
      <c r="G20" s="18">
        <v>7860637.5</v>
      </c>
      <c r="H20" s="18">
        <v>7896942.2999999998</v>
      </c>
    </row>
    <row r="21" spans="2:10" ht="20.100000000000001" customHeight="1" x14ac:dyDescent="0.3">
      <c r="B21" s="22" t="s">
        <v>69</v>
      </c>
      <c r="C21" s="43" t="s">
        <v>75</v>
      </c>
      <c r="D21" s="43" t="s">
        <v>75</v>
      </c>
      <c r="E21" s="43" t="s">
        <v>75</v>
      </c>
      <c r="F21" s="23">
        <f>SUM(F22:F24)</f>
        <v>20648388.529999997</v>
      </c>
      <c r="G21" s="23">
        <f>SUM(G22:G24)</f>
        <v>28295572.540000003</v>
      </c>
      <c r="H21" s="23">
        <f>SUM(H22:H24)</f>
        <v>27447123.460000001</v>
      </c>
    </row>
    <row r="22" spans="2:10" ht="20.100000000000001" customHeight="1" x14ac:dyDescent="0.3">
      <c r="B22" s="19" t="s">
        <v>70</v>
      </c>
      <c r="C22" s="44" t="s">
        <v>75</v>
      </c>
      <c r="D22" s="44" t="s">
        <v>75</v>
      </c>
      <c r="E22" s="44" t="s">
        <v>75</v>
      </c>
      <c r="F22" s="21">
        <v>8859149</v>
      </c>
      <c r="G22" s="21">
        <v>11597740</v>
      </c>
      <c r="H22" s="21">
        <v>11329725</v>
      </c>
    </row>
    <row r="23" spans="2:10" ht="20.100000000000001" customHeight="1" x14ac:dyDescent="0.3">
      <c r="B23" s="16" t="s">
        <v>71</v>
      </c>
      <c r="C23" s="25" t="s">
        <v>75</v>
      </c>
      <c r="D23" s="25" t="s">
        <v>75</v>
      </c>
      <c r="E23" s="25" t="s">
        <v>75</v>
      </c>
      <c r="F23" s="18">
        <v>5864633.9699999997</v>
      </c>
      <c r="G23" s="18">
        <v>8804853.3100000005</v>
      </c>
      <c r="H23" s="18">
        <v>8497908.7300000004</v>
      </c>
    </row>
    <row r="24" spans="2:10" ht="20.100000000000001" customHeight="1" x14ac:dyDescent="0.3">
      <c r="B24" s="19" t="s">
        <v>72</v>
      </c>
      <c r="C24" s="44" t="s">
        <v>75</v>
      </c>
      <c r="D24" s="44" t="s">
        <v>75</v>
      </c>
      <c r="E24" s="44" t="s">
        <v>75</v>
      </c>
      <c r="F24" s="21">
        <v>5924605.5599999996</v>
      </c>
      <c r="G24" s="21">
        <v>7892979.2300000004</v>
      </c>
      <c r="H24" s="21">
        <v>7619489.7300000004</v>
      </c>
    </row>
    <row r="25" spans="2:10" ht="20.100000000000001" customHeight="1" x14ac:dyDescent="0.3">
      <c r="B25" s="22" t="s">
        <v>39</v>
      </c>
      <c r="C25" s="23">
        <f>C26+C27</f>
        <v>194949751.16</v>
      </c>
      <c r="D25" s="23">
        <f t="shared" ref="D25:H25" si="1">D26+D27</f>
        <v>195545989.13</v>
      </c>
      <c r="E25" s="23">
        <f t="shared" si="1"/>
        <v>199732634.71000001</v>
      </c>
      <c r="F25" s="23">
        <f t="shared" si="1"/>
        <v>201231371.43000001</v>
      </c>
      <c r="G25" s="23">
        <f>G26+G27</f>
        <v>203475664.78999999</v>
      </c>
      <c r="H25" s="23">
        <f t="shared" si="1"/>
        <v>204876777.23999998</v>
      </c>
    </row>
    <row r="26" spans="2:10" ht="20.100000000000001" customHeight="1" x14ac:dyDescent="0.3">
      <c r="B26" s="16" t="s">
        <v>11</v>
      </c>
      <c r="C26" s="17">
        <v>4136101.59</v>
      </c>
      <c r="D26" s="18">
        <v>4139211.44</v>
      </c>
      <c r="E26" s="18">
        <v>4139909.43</v>
      </c>
      <c r="F26" s="18">
        <v>4147972.27</v>
      </c>
      <c r="G26" s="18">
        <v>4762847.78</v>
      </c>
      <c r="H26" s="18">
        <v>4720801.54</v>
      </c>
    </row>
    <row r="27" spans="2:10" ht="20.100000000000001" customHeight="1" x14ac:dyDescent="0.3">
      <c r="B27" s="19" t="s">
        <v>29</v>
      </c>
      <c r="C27" s="44">
        <v>190813649.56999999</v>
      </c>
      <c r="D27" s="44">
        <v>191406777.69</v>
      </c>
      <c r="E27" s="44">
        <v>195592725.28</v>
      </c>
      <c r="F27" s="21">
        <v>197083399.16</v>
      </c>
      <c r="G27" s="21">
        <v>198712817.00999999</v>
      </c>
      <c r="H27" s="21">
        <v>200155975.69999999</v>
      </c>
    </row>
    <row r="28" spans="2:10" ht="20.100000000000001" customHeight="1" x14ac:dyDescent="0.3">
      <c r="B28" s="16" t="s">
        <v>59</v>
      </c>
      <c r="C28" s="18">
        <v>24671548.199999999</v>
      </c>
      <c r="D28" s="18">
        <v>24782787.300000001</v>
      </c>
      <c r="E28" s="18">
        <v>24823193.920000002</v>
      </c>
      <c r="F28" s="18">
        <v>25045343.68</v>
      </c>
      <c r="G28" s="18">
        <v>25045343.68</v>
      </c>
      <c r="H28" s="18">
        <v>24986828.149999999</v>
      </c>
    </row>
    <row r="29" spans="2:10" ht="20.100000000000001" customHeight="1" x14ac:dyDescent="0.3">
      <c r="B29" s="19" t="s">
        <v>73</v>
      </c>
      <c r="C29" s="44">
        <v>23689355.280000001</v>
      </c>
      <c r="D29" s="44">
        <v>23632244.84</v>
      </c>
      <c r="E29" s="44">
        <v>24020231.969999999</v>
      </c>
      <c r="F29" s="21">
        <v>24414949.73</v>
      </c>
      <c r="G29" s="21">
        <v>24414949.73</v>
      </c>
      <c r="H29" s="21">
        <v>24772872.370000001</v>
      </c>
      <c r="J29" s="13"/>
    </row>
    <row r="30" spans="2:10" ht="20.100000000000001" customHeight="1" x14ac:dyDescent="0.3">
      <c r="B30" s="16" t="s">
        <v>60</v>
      </c>
      <c r="C30" s="17">
        <v>21196964.460000001</v>
      </c>
      <c r="D30" s="18">
        <v>21521317.07</v>
      </c>
      <c r="E30" s="18">
        <v>21472546.440000001</v>
      </c>
      <c r="F30" s="45" t="s">
        <v>75</v>
      </c>
      <c r="G30" s="25" t="s">
        <v>75</v>
      </c>
      <c r="H30" s="25" t="s">
        <v>75</v>
      </c>
      <c r="J30" s="13"/>
    </row>
    <row r="31" spans="2:10" ht="20.100000000000001" customHeight="1" x14ac:dyDescent="0.3">
      <c r="B31" s="19" t="s">
        <v>61</v>
      </c>
      <c r="C31" s="44">
        <v>25120131.43</v>
      </c>
      <c r="D31" s="44">
        <v>25007244.710000001</v>
      </c>
      <c r="E31" s="44">
        <v>30268385.890000001</v>
      </c>
      <c r="F31" s="21">
        <v>30174691.010000002</v>
      </c>
      <c r="G31" s="21">
        <v>30174691.010000002</v>
      </c>
      <c r="H31" s="21">
        <v>30928325.199999999</v>
      </c>
    </row>
    <row r="32" spans="2:10" ht="20.100000000000001" customHeight="1" x14ac:dyDescent="0.3">
      <c r="B32" s="16" t="s">
        <v>62</v>
      </c>
      <c r="C32" s="18">
        <v>20976049.859999999</v>
      </c>
      <c r="D32" s="18">
        <v>21055363.07</v>
      </c>
      <c r="E32" s="18">
        <v>20864699.550000001</v>
      </c>
      <c r="F32" s="18">
        <v>20852224.300000001</v>
      </c>
      <c r="G32" s="18">
        <v>20852224.300000001</v>
      </c>
      <c r="H32" s="18">
        <v>21166727.120000001</v>
      </c>
    </row>
    <row r="33" spans="2:11" ht="20.100000000000001" customHeight="1" x14ac:dyDescent="0.3">
      <c r="B33" s="19" t="s">
        <v>63</v>
      </c>
      <c r="C33" s="44">
        <v>27709456.93</v>
      </c>
      <c r="D33" s="44">
        <v>27775554.100000001</v>
      </c>
      <c r="E33" s="44">
        <v>27371443.780000001</v>
      </c>
      <c r="F33" s="21">
        <v>27641515.84</v>
      </c>
      <c r="G33" s="21">
        <v>27641515.84</v>
      </c>
      <c r="H33" s="21">
        <v>27932072.739999998</v>
      </c>
    </row>
    <row r="34" spans="2:11" ht="20.100000000000001" customHeight="1" x14ac:dyDescent="0.3">
      <c r="B34" s="16" t="s">
        <v>64</v>
      </c>
      <c r="C34" s="17">
        <v>15584619.359999999</v>
      </c>
      <c r="D34" s="18">
        <v>15504759.130000001</v>
      </c>
      <c r="E34" s="18">
        <v>14780173.5</v>
      </c>
      <c r="F34" s="18">
        <v>14938782.77</v>
      </c>
      <c r="G34" s="18">
        <v>14938782.77</v>
      </c>
      <c r="H34" s="18">
        <v>15062050.640000001</v>
      </c>
    </row>
    <row r="35" spans="2:11" ht="20.100000000000001" customHeight="1" x14ac:dyDescent="0.3">
      <c r="B35" s="19" t="s">
        <v>65</v>
      </c>
      <c r="C35" s="44">
        <v>20304747.449999999</v>
      </c>
      <c r="D35" s="44">
        <v>20555412.949999999</v>
      </c>
      <c r="E35" s="44">
        <v>20501532.969999999</v>
      </c>
      <c r="F35" s="21">
        <v>20668809.32</v>
      </c>
      <c r="G35" s="21">
        <v>20668809.32</v>
      </c>
      <c r="H35" s="21">
        <v>21440562.91</v>
      </c>
    </row>
    <row r="36" spans="2:11" ht="20.100000000000001" customHeight="1" x14ac:dyDescent="0.3">
      <c r="B36" s="16" t="s">
        <v>66</v>
      </c>
      <c r="C36" s="17">
        <v>10074642.35</v>
      </c>
      <c r="D36" s="18">
        <v>10049930.119999999</v>
      </c>
      <c r="E36" s="18">
        <v>9938566.0399999991</v>
      </c>
      <c r="F36" s="18">
        <v>10079443.789999999</v>
      </c>
      <c r="G36" s="18">
        <v>10079443.789999999</v>
      </c>
      <c r="H36" s="18">
        <v>10222852.859999999</v>
      </c>
    </row>
    <row r="37" spans="2:11" ht="20.100000000000001" customHeight="1" x14ac:dyDescent="0.3">
      <c r="B37" s="19" t="s">
        <v>74</v>
      </c>
      <c r="C37" s="44" t="s">
        <v>75</v>
      </c>
      <c r="D37" s="44" t="s">
        <v>75</v>
      </c>
      <c r="E37" s="44" t="s">
        <v>75</v>
      </c>
      <c r="F37" s="21">
        <v>21151383.690000001</v>
      </c>
      <c r="G37" s="21">
        <v>21151383.690000001</v>
      </c>
      <c r="H37" s="21">
        <v>21442894.870000001</v>
      </c>
    </row>
    <row r="38" spans="2:11" ht="20.100000000000001" customHeight="1" x14ac:dyDescent="0.3">
      <c r="B38" s="22" t="s">
        <v>40</v>
      </c>
      <c r="C38" s="23">
        <v>35738488.75</v>
      </c>
      <c r="D38" s="23">
        <v>35655829.200000003</v>
      </c>
      <c r="E38" s="23">
        <v>35522449.479999997</v>
      </c>
      <c r="F38" s="23">
        <v>34864431.509999998</v>
      </c>
      <c r="G38" s="23">
        <v>34180635.210000001</v>
      </c>
      <c r="H38" s="23">
        <v>33821764.079999998</v>
      </c>
      <c r="K38" s="5"/>
    </row>
    <row r="39" spans="2:11" ht="20.100000000000001" customHeight="1" x14ac:dyDescent="0.3">
      <c r="B39" s="22" t="s">
        <v>41</v>
      </c>
      <c r="C39" s="23">
        <v>82784000</v>
      </c>
      <c r="D39" s="23">
        <v>82784000</v>
      </c>
      <c r="E39" s="23">
        <v>82784000</v>
      </c>
      <c r="F39" s="23">
        <v>82784000</v>
      </c>
      <c r="G39" s="23">
        <v>82784000</v>
      </c>
      <c r="H39" s="23">
        <v>82934405</v>
      </c>
      <c r="K39" s="13"/>
    </row>
    <row r="40" spans="2:11" ht="20.100000000000001" customHeight="1" x14ac:dyDescent="0.3">
      <c r="B40" s="22" t="s">
        <v>42</v>
      </c>
      <c r="C40" s="23">
        <v>72378.320000000007</v>
      </c>
      <c r="D40" s="23">
        <v>83075.81</v>
      </c>
      <c r="E40" s="23">
        <v>702134.47</v>
      </c>
      <c r="F40" s="23">
        <v>65348.85</v>
      </c>
      <c r="G40" s="23">
        <v>512833.8</v>
      </c>
      <c r="H40" s="23">
        <v>344622.72</v>
      </c>
    </row>
    <row r="41" spans="2:11" ht="20.100000000000001" customHeight="1" x14ac:dyDescent="0.3">
      <c r="B41" s="22" t="s">
        <v>43</v>
      </c>
      <c r="C41" s="23">
        <v>-54891.34</v>
      </c>
      <c r="D41" s="23">
        <v>171374.66</v>
      </c>
      <c r="E41" s="23">
        <v>21109790.27</v>
      </c>
      <c r="F41" s="23">
        <v>48169.21</v>
      </c>
      <c r="G41" s="23">
        <v>209155.81</v>
      </c>
      <c r="H41" s="23">
        <v>127231.77</v>
      </c>
    </row>
    <row r="42" spans="2:11" ht="20.100000000000001" customHeight="1" x14ac:dyDescent="0.3">
      <c r="B42" s="27" t="s">
        <v>44</v>
      </c>
      <c r="C42" s="28">
        <f>C6+C9+C25+C38+C39+C40+C41</f>
        <v>2000604721.74</v>
      </c>
      <c r="D42" s="28">
        <f>D6+D9+D25+D38+D39+D40+D41</f>
        <v>1981295669.4400001</v>
      </c>
      <c r="E42" s="28">
        <f>E6+E9+E25+E38+E39+E40+E41</f>
        <v>1988041997.5899999</v>
      </c>
      <c r="F42" s="28">
        <f>F6+F9+F25+F38+F39+F40+F41+F21</f>
        <v>2000823515.8699999</v>
      </c>
      <c r="G42" s="28">
        <f>G6+G9+G25+G38+G39+G40+G41+G21</f>
        <v>2021734742.2899997</v>
      </c>
      <c r="H42" s="28">
        <f>H6+H9+H25+H38+H39+H40+H41+H21</f>
        <v>2034139451.0100002</v>
      </c>
    </row>
    <row r="43" spans="2:11" x14ac:dyDescent="0.3">
      <c r="B43" s="8" t="s">
        <v>67</v>
      </c>
      <c r="C43" s="9"/>
      <c r="D43" s="9"/>
      <c r="E43" s="9"/>
      <c r="F43" s="15"/>
      <c r="G43" s="9"/>
      <c r="H43" s="9"/>
    </row>
    <row r="44" spans="2:11" x14ac:dyDescent="0.3">
      <c r="B44" s="8" t="s">
        <v>68</v>
      </c>
      <c r="G44" s="9"/>
      <c r="H44" s="9"/>
    </row>
    <row r="45" spans="2:11" x14ac:dyDescent="0.3">
      <c r="C45" s="13"/>
      <c r="D45" s="14"/>
    </row>
    <row r="46" spans="2:11" x14ac:dyDescent="0.3">
      <c r="G46" s="13"/>
    </row>
    <row r="47" spans="2:11" x14ac:dyDescent="0.3">
      <c r="C47" s="9"/>
      <c r="D47" s="9"/>
    </row>
  </sheetData>
  <mergeCells count="1">
    <mergeCell ref="C2:H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67A98-E406-4286-9E71-1856FE2F5A59}">
  <dimension ref="B3:H15"/>
  <sheetViews>
    <sheetView showGridLines="0" zoomScaleNormal="100" workbookViewId="0">
      <selection activeCell="M4" sqref="M4"/>
    </sheetView>
  </sheetViews>
  <sheetFormatPr defaultColWidth="9.109375" defaultRowHeight="13.8" x14ac:dyDescent="0.3"/>
  <cols>
    <col min="1" max="1" width="9.109375" style="8"/>
    <col min="2" max="2" width="26.44140625" style="8" customWidth="1"/>
    <col min="3" max="3" width="19.6640625" style="8" customWidth="1"/>
    <col min="4" max="4" width="19.33203125" style="8" customWidth="1"/>
    <col min="5" max="5" width="18" style="8" customWidth="1"/>
    <col min="6" max="6" width="17.44140625" style="8" customWidth="1"/>
    <col min="7" max="7" width="17.33203125" style="8" customWidth="1"/>
    <col min="8" max="8" width="20.44140625" style="8" customWidth="1"/>
    <col min="9" max="16384" width="9.109375" style="8"/>
  </cols>
  <sheetData>
    <row r="3" spans="2:8" ht="23.4" x14ac:dyDescent="0.45">
      <c r="C3" s="42" t="s">
        <v>46</v>
      </c>
      <c r="D3" s="42"/>
      <c r="E3" s="42"/>
      <c r="F3" s="42"/>
      <c r="G3" s="42"/>
      <c r="H3" s="42"/>
    </row>
    <row r="4" spans="2:8" ht="42" customHeight="1" x14ac:dyDescent="0.3">
      <c r="B4" s="10"/>
      <c r="C4" s="11"/>
      <c r="D4" s="11"/>
      <c r="E4" s="11"/>
      <c r="F4" s="11"/>
      <c r="G4" s="11"/>
      <c r="H4" s="11"/>
    </row>
    <row r="5" spans="2:8" ht="24.9" customHeight="1" x14ac:dyDescent="0.3">
      <c r="B5" s="29" t="s">
        <v>37</v>
      </c>
      <c r="C5" s="30">
        <f t="shared" ref="C5:H5" si="0">SUM(C6:C8)</f>
        <v>5613555.79</v>
      </c>
      <c r="D5" s="30">
        <f t="shared" si="0"/>
        <v>5745400.9299999997</v>
      </c>
      <c r="E5" s="30">
        <f t="shared" si="0"/>
        <v>5790255.1600000001</v>
      </c>
      <c r="F5" s="30">
        <f t="shared" si="0"/>
        <v>5823361.29</v>
      </c>
      <c r="G5" s="30">
        <f t="shared" si="0"/>
        <v>6028006.5099999998</v>
      </c>
      <c r="H5" s="30">
        <f t="shared" si="0"/>
        <v>6274200.1200000001</v>
      </c>
    </row>
    <row r="6" spans="2:8" ht="24.9" customHeight="1" x14ac:dyDescent="0.3">
      <c r="B6" s="31" t="s">
        <v>1</v>
      </c>
      <c r="C6" s="32">
        <v>5587700.0099999998</v>
      </c>
      <c r="D6" s="32">
        <v>5724377.4199999999</v>
      </c>
      <c r="E6" s="33">
        <v>5733934.2300000004</v>
      </c>
      <c r="F6" s="33">
        <v>5796884.29</v>
      </c>
      <c r="G6" s="33">
        <v>5939833.6799999997</v>
      </c>
      <c r="H6" s="33">
        <v>6245267.71</v>
      </c>
    </row>
    <row r="7" spans="2:8" ht="24.9" customHeight="1" x14ac:dyDescent="0.3">
      <c r="B7" s="34" t="s">
        <v>42</v>
      </c>
      <c r="C7" s="35">
        <v>27503.11</v>
      </c>
      <c r="D7" s="35">
        <v>22338.22</v>
      </c>
      <c r="E7" s="36">
        <v>57635.64</v>
      </c>
      <c r="F7" s="36">
        <v>27791.71</v>
      </c>
      <c r="G7" s="36">
        <v>89487.54</v>
      </c>
      <c r="H7" s="36">
        <v>30247.119999999999</v>
      </c>
    </row>
    <row r="8" spans="2:8" ht="24.9" customHeight="1" x14ac:dyDescent="0.3">
      <c r="B8" s="31" t="s">
        <v>45</v>
      </c>
      <c r="C8" s="32">
        <v>-1647.33</v>
      </c>
      <c r="D8" s="32">
        <v>-1314.71</v>
      </c>
      <c r="E8" s="33">
        <v>-1314.71</v>
      </c>
      <c r="F8" s="33">
        <v>-1314.71</v>
      </c>
      <c r="G8" s="33">
        <v>-1314.71</v>
      </c>
      <c r="H8" s="33">
        <v>-1314.71</v>
      </c>
    </row>
    <row r="9" spans="2:8" ht="24.9" customHeight="1" x14ac:dyDescent="0.3">
      <c r="B9" s="37" t="s">
        <v>44</v>
      </c>
      <c r="C9" s="38">
        <f>SUM(C6:C8)</f>
        <v>5613555.79</v>
      </c>
      <c r="D9" s="38">
        <f t="shared" ref="D9:H9" si="1">SUM(D6:D8)</f>
        <v>5745400.9299999997</v>
      </c>
      <c r="E9" s="38">
        <f t="shared" si="1"/>
        <v>5790255.1600000001</v>
      </c>
      <c r="F9" s="38">
        <f t="shared" si="1"/>
        <v>5823361.29</v>
      </c>
      <c r="G9" s="38">
        <f t="shared" si="1"/>
        <v>6028006.5099999998</v>
      </c>
      <c r="H9" s="38">
        <f t="shared" si="1"/>
        <v>6274200.1200000001</v>
      </c>
    </row>
    <row r="10" spans="2:8" x14ac:dyDescent="0.3">
      <c r="C10" s="9"/>
      <c r="D10" s="9"/>
      <c r="E10" s="9"/>
      <c r="F10" s="15"/>
      <c r="G10" s="9"/>
      <c r="H10" s="9"/>
    </row>
    <row r="11" spans="2:8" x14ac:dyDescent="0.3">
      <c r="G11" s="9"/>
      <c r="H11" s="9"/>
    </row>
    <row r="14" spans="2:8" x14ac:dyDescent="0.3">
      <c r="E14" s="14"/>
    </row>
    <row r="15" spans="2:8" x14ac:dyDescent="0.3">
      <c r="E15" s="9"/>
    </row>
  </sheetData>
  <mergeCells count="1">
    <mergeCell ref="C3:H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DI 2020</vt:lpstr>
      <vt:lpstr>DI 2021 (1)_BD</vt:lpstr>
      <vt:lpstr>DI 2020 (2) PGA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Funcorsan29</cp:lastModifiedBy>
  <cp:lastPrinted>2020-12-22T18:38:52Z</cp:lastPrinted>
  <dcterms:created xsi:type="dcterms:W3CDTF">2020-11-09T17:45:10Z</dcterms:created>
  <dcterms:modified xsi:type="dcterms:W3CDTF">2021-12-17T14:15:29Z</dcterms:modified>
</cp:coreProperties>
</file>